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rinquetl/Library/CloudStorage/Dropbox/Recherche/2022-Renowave/outils/"/>
    </mc:Choice>
  </mc:AlternateContent>
  <xr:revisionPtr revIDLastSave="0" documentId="13_ncr:1_{07E7A8F5-9149-B54D-94C4-F1A34A05DAB7}" xr6:coauthVersionLast="47" xr6:coauthVersionMax="47" xr10:uidLastSave="{00000000-0000-0000-0000-000000000000}"/>
  <bookViews>
    <workbookView xWindow="2400" yWindow="500" windowWidth="35180" windowHeight="19880" xr2:uid="{00000000-000D-0000-FFFF-FFFF00000000}"/>
  </bookViews>
  <sheets>
    <sheet name="Priorités" sheetId="17" r:id="rId1"/>
    <sheet name="Data" sheetId="16" r:id="rId2"/>
    <sheet name="Mode d'emploi" sheetId="18" r:id="rId3"/>
  </sheets>
  <definedNames>
    <definedName name="_Hlk3198485" localSheetId="1">Data!$B$4</definedName>
    <definedName name="_xlnm.Print_Area" localSheetId="1">Data!$B$7:$V$17</definedName>
    <definedName name="_xlnm.Print_Area" localSheetId="0">Priorités!$A$1:$S$74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17" l="1"/>
  <c r="B9" i="17"/>
  <c r="E44" i="16"/>
  <c r="B11" i="17"/>
  <c r="D9" i="17"/>
  <c r="U6" i="17"/>
  <c r="V6" i="17"/>
  <c r="W6" i="17"/>
  <c r="X6" i="17"/>
  <c r="Y6" i="17"/>
  <c r="Z6" i="17"/>
  <c r="AA6" i="17"/>
  <c r="AB6" i="17"/>
  <c r="AC6" i="17"/>
  <c r="AD6" i="17"/>
  <c r="AE6" i="17"/>
  <c r="AF6" i="17"/>
  <c r="AG6" i="17"/>
  <c r="AH6" i="17"/>
  <c r="AI6" i="17"/>
  <c r="AJ6" i="17"/>
  <c r="AK6" i="17"/>
  <c r="V5" i="17"/>
  <c r="W5" i="17"/>
  <c r="X5" i="17"/>
  <c r="Y5" i="17"/>
  <c r="Z5" i="17"/>
  <c r="AA5" i="17"/>
  <c r="AB5" i="17"/>
  <c r="AC5" i="17"/>
  <c r="AD5" i="17"/>
  <c r="AE5" i="17"/>
  <c r="AF5" i="17"/>
  <c r="AG5" i="17"/>
  <c r="AH5" i="17"/>
  <c r="AI5" i="17"/>
  <c r="AJ5" i="17"/>
  <c r="AK5" i="17"/>
  <c r="U5" i="17"/>
  <c r="M22" i="16" l="1"/>
  <c r="G22" i="16"/>
  <c r="F22" i="16"/>
  <c r="E22" i="16"/>
  <c r="H31" i="16" l="1"/>
  <c r="I31" i="16"/>
  <c r="J31" i="16"/>
  <c r="K31" i="16"/>
  <c r="L31" i="16"/>
  <c r="M31" i="16"/>
  <c r="N31" i="16"/>
  <c r="O31" i="16"/>
  <c r="P31" i="16"/>
  <c r="Q31" i="16"/>
  <c r="R31" i="16"/>
  <c r="S31" i="16"/>
  <c r="T31" i="16"/>
  <c r="U31" i="16"/>
  <c r="F31" i="16"/>
  <c r="G31" i="16"/>
  <c r="E31" i="16"/>
  <c r="F29" i="16"/>
  <c r="F20" i="16" s="1"/>
  <c r="F21" i="16" s="1"/>
  <c r="D13" i="17" s="1"/>
  <c r="G29" i="16"/>
  <c r="G20" i="16" s="1"/>
  <c r="G21" i="16" s="1"/>
  <c r="E13" i="17" s="1"/>
  <c r="H29" i="16"/>
  <c r="H20" i="16" s="1"/>
  <c r="H21" i="16" s="1"/>
  <c r="F13" i="17" s="1"/>
  <c r="I29" i="16"/>
  <c r="I20" i="16" s="1"/>
  <c r="I21" i="16" s="1"/>
  <c r="J29" i="16"/>
  <c r="J20" i="16" s="1"/>
  <c r="J21" i="16" s="1"/>
  <c r="K29" i="16"/>
  <c r="K20" i="16" s="1"/>
  <c r="K21" i="16" s="1"/>
  <c r="L29" i="16"/>
  <c r="L20" i="16" s="1"/>
  <c r="L21" i="16" s="1"/>
  <c r="J13" i="17" s="1"/>
  <c r="M29" i="16"/>
  <c r="M20" i="16" s="1"/>
  <c r="M21" i="16" s="1"/>
  <c r="N29" i="16"/>
  <c r="N20" i="16" s="1"/>
  <c r="N21" i="16" s="1"/>
  <c r="L13" i="17" s="1"/>
  <c r="O29" i="16"/>
  <c r="O20" i="16" s="1"/>
  <c r="O21" i="16" s="1"/>
  <c r="M13" i="17" s="1"/>
  <c r="P29" i="16"/>
  <c r="P20" i="16" s="1"/>
  <c r="P21" i="16" s="1"/>
  <c r="N13" i="17" s="1"/>
  <c r="Q29" i="16"/>
  <c r="Q20" i="16" s="1"/>
  <c r="Q21" i="16" s="1"/>
  <c r="R29" i="16"/>
  <c r="R20" i="16" s="1"/>
  <c r="R21" i="16" s="1"/>
  <c r="P13" i="17" s="1"/>
  <c r="S29" i="16"/>
  <c r="S20" i="16" s="1"/>
  <c r="S21" i="16" s="1"/>
  <c r="Q13" i="17" s="1"/>
  <c r="T29" i="16"/>
  <c r="T20" i="16" s="1"/>
  <c r="T21" i="16" s="1"/>
  <c r="R13" i="17" s="1"/>
  <c r="U29" i="16"/>
  <c r="U20" i="16" s="1"/>
  <c r="U21" i="16" s="1"/>
  <c r="S13" i="17" s="1"/>
  <c r="E29" i="16"/>
  <c r="E20" i="16" s="1"/>
  <c r="E21" i="16" s="1"/>
  <c r="F25" i="16"/>
  <c r="G25" i="16"/>
  <c r="H25" i="16"/>
  <c r="I25" i="16"/>
  <c r="J25" i="16"/>
  <c r="K25" i="16"/>
  <c r="L25" i="16"/>
  <c r="M25" i="16"/>
  <c r="N25" i="16"/>
  <c r="O25" i="16"/>
  <c r="P25" i="16"/>
  <c r="Q25" i="16"/>
  <c r="R25" i="16"/>
  <c r="S25" i="16"/>
  <c r="T25" i="16"/>
  <c r="U25" i="16"/>
  <c r="F26" i="16"/>
  <c r="G26" i="16"/>
  <c r="H26" i="16"/>
  <c r="I26" i="16"/>
  <c r="J26" i="16"/>
  <c r="K26" i="16"/>
  <c r="L26" i="16"/>
  <c r="M26" i="16"/>
  <c r="N26" i="16"/>
  <c r="O26" i="16"/>
  <c r="P26" i="16"/>
  <c r="Q26" i="16"/>
  <c r="R26" i="16"/>
  <c r="S26" i="16"/>
  <c r="T26" i="16"/>
  <c r="U26" i="16"/>
  <c r="E26" i="16"/>
  <c r="E25" i="16"/>
  <c r="G13" i="17"/>
  <c r="H13" i="17"/>
  <c r="I13" i="17"/>
  <c r="K13" i="17"/>
  <c r="O13" i="17"/>
  <c r="A46" i="16"/>
  <c r="A45" i="16"/>
  <c r="A44" i="16"/>
  <c r="A43" i="16"/>
  <c r="B2" i="17"/>
  <c r="C13" i="17" l="1"/>
  <c r="E28" i="16"/>
  <c r="K28" i="16"/>
  <c r="O28" i="16"/>
  <c r="R28" i="16"/>
  <c r="F28" i="16"/>
  <c r="U28" i="16"/>
  <c r="Q28" i="16"/>
  <c r="M28" i="16"/>
  <c r="I28" i="16"/>
  <c r="S28" i="16"/>
  <c r="G28" i="16"/>
  <c r="N28" i="16"/>
  <c r="J28" i="16"/>
  <c r="T28" i="16"/>
  <c r="P28" i="16"/>
  <c r="L28" i="16"/>
  <c r="H28" i="16"/>
  <c r="B2" i="16"/>
  <c r="V7" i="17" l="1"/>
  <c r="W7" i="17"/>
  <c r="X7" i="17"/>
  <c r="Y7" i="17"/>
  <c r="Z7" i="17"/>
  <c r="AA7" i="17"/>
  <c r="AB7" i="17"/>
  <c r="AC7" i="17"/>
  <c r="AD7" i="17"/>
  <c r="AE7" i="17"/>
  <c r="AF7" i="17"/>
  <c r="AG7" i="17"/>
  <c r="AH7" i="17"/>
  <c r="AI7" i="17"/>
  <c r="AJ7" i="17"/>
  <c r="AK7" i="17"/>
  <c r="U7" i="17"/>
  <c r="B6" i="17" l="1"/>
  <c r="M24" i="16" l="1"/>
  <c r="K14" i="17" s="1"/>
  <c r="U24" i="16"/>
  <c r="S14" i="17" s="1"/>
  <c r="R24" i="16"/>
  <c r="P14" i="17" s="1"/>
  <c r="G24" i="16"/>
  <c r="E14" i="17" s="1"/>
  <c r="F24" i="16"/>
  <c r="D14" i="17" s="1"/>
  <c r="J24" i="16"/>
  <c r="H14" i="17" s="1"/>
  <c r="N24" i="16"/>
  <c r="L14" i="17" s="1"/>
  <c r="K24" i="16"/>
  <c r="I14" i="17" s="1"/>
  <c r="O24" i="16"/>
  <c r="M14" i="17" s="1"/>
  <c r="S24" i="16"/>
  <c r="Q14" i="17" s="1"/>
  <c r="H24" i="16"/>
  <c r="F14" i="17" s="1"/>
  <c r="L24" i="16"/>
  <c r="J14" i="17" s="1"/>
  <c r="P24" i="16"/>
  <c r="N14" i="17" s="1"/>
  <c r="T24" i="16"/>
  <c r="R14" i="17" s="1"/>
  <c r="E24" i="16"/>
  <c r="C14" i="17" s="1"/>
  <c r="I24" i="16"/>
  <c r="G14" i="17" s="1"/>
  <c r="Q24" i="16"/>
  <c r="O14" i="17" s="1"/>
  <c r="F30" i="16" l="1"/>
  <c r="G30" i="16"/>
  <c r="H30" i="16"/>
  <c r="I30" i="16"/>
  <c r="J30" i="16"/>
  <c r="K30" i="16"/>
  <c r="L30" i="16"/>
  <c r="M30" i="16"/>
  <c r="N30" i="16"/>
  <c r="O30" i="16"/>
  <c r="P30" i="16"/>
  <c r="Q30" i="16"/>
  <c r="R30" i="16"/>
  <c r="S30" i="16"/>
  <c r="T30" i="16"/>
  <c r="U30" i="16"/>
  <c r="E30" i="16"/>
  <c r="B10" i="17"/>
  <c r="C9" i="17" l="1"/>
  <c r="Q46" i="16"/>
  <c r="O11" i="17" s="1"/>
  <c r="F45" i="16"/>
  <c r="D10" i="17" s="1"/>
  <c r="N45" i="16"/>
  <c r="L10" i="17" s="1"/>
  <c r="L44" i="16"/>
  <c r="J9" i="17" s="1"/>
  <c r="R44" i="16"/>
  <c r="P9" i="17" s="1"/>
  <c r="N44" i="16"/>
  <c r="L9" i="17" s="1"/>
  <c r="H44" i="16"/>
  <c r="F9" i="17" s="1"/>
  <c r="Q44" i="16"/>
  <c r="O9" i="17" s="1"/>
  <c r="I46" i="16"/>
  <c r="G11" i="17" s="1"/>
  <c r="T44" i="16"/>
  <c r="R9" i="17" s="1"/>
  <c r="P44" i="16"/>
  <c r="N9" i="17" s="1"/>
  <c r="K44" i="16"/>
  <c r="I9" i="17" s="1"/>
  <c r="G44" i="16"/>
  <c r="E9" i="17" s="1"/>
  <c r="S44" i="16"/>
  <c r="Q9" i="17" s="1"/>
  <c r="J44" i="16"/>
  <c r="H9" i="17" s="1"/>
  <c r="F44" i="16"/>
  <c r="T45" i="16"/>
  <c r="R10" i="17" s="1"/>
  <c r="J45" i="16"/>
  <c r="H10" i="17" s="1"/>
  <c r="P46" i="16"/>
  <c r="N11" i="17" s="1"/>
  <c r="O46" i="16"/>
  <c r="M11" i="17" s="1"/>
  <c r="G46" i="16"/>
  <c r="E11" i="17" s="1"/>
  <c r="H46" i="16"/>
  <c r="F11" i="17" s="1"/>
  <c r="O44" i="16"/>
  <c r="M9" i="17" s="1"/>
  <c r="E46" i="16"/>
  <c r="C11" i="17" s="1"/>
  <c r="N46" i="16"/>
  <c r="L11" i="17" s="1"/>
  <c r="F46" i="16"/>
  <c r="D11" i="17" s="1"/>
  <c r="Q45" i="16"/>
  <c r="O10" i="17" s="1"/>
  <c r="E45" i="16"/>
  <c r="C10" i="17" s="1"/>
  <c r="U46" i="16"/>
  <c r="S11" i="17" s="1"/>
  <c r="M46" i="16"/>
  <c r="K11" i="17" s="1"/>
  <c r="P45" i="16"/>
  <c r="N10" i="17" s="1"/>
  <c r="H45" i="16"/>
  <c r="F10" i="17" s="1"/>
  <c r="I44" i="16"/>
  <c r="G9" i="17" s="1"/>
  <c r="K45" i="16"/>
  <c r="I10" i="17" s="1"/>
  <c r="M44" i="16"/>
  <c r="K9" i="17" s="1"/>
  <c r="T46" i="16"/>
  <c r="R11" i="17" s="1"/>
  <c r="L46" i="16"/>
  <c r="J11" i="17" s="1"/>
  <c r="O45" i="16"/>
  <c r="M10" i="17" s="1"/>
  <c r="G45" i="16"/>
  <c r="E10" i="17" s="1"/>
  <c r="L45" i="16"/>
  <c r="J10" i="17" s="1"/>
  <c r="S45" i="16"/>
  <c r="Q10" i="17" s="1"/>
  <c r="U44" i="16"/>
  <c r="S9" i="17" s="1"/>
  <c r="S46" i="16"/>
  <c r="Q11" i="17" s="1"/>
  <c r="K46" i="16"/>
  <c r="I11" i="17" s="1"/>
  <c r="R45" i="16"/>
  <c r="P10" i="17" s="1"/>
  <c r="R46" i="16"/>
  <c r="P11" i="17" s="1"/>
  <c r="J46" i="16"/>
  <c r="H11" i="17" s="1"/>
  <c r="U45" i="16"/>
  <c r="S10" i="17" s="1"/>
  <c r="M45" i="16"/>
  <c r="K10" i="17" s="1"/>
  <c r="I45" i="16"/>
  <c r="G10" i="17" s="1"/>
  <c r="S43" i="16" l="1"/>
  <c r="Q8" i="17" s="1"/>
  <c r="Q12" i="17" s="1"/>
  <c r="M43" i="16"/>
  <c r="K8" i="17" s="1"/>
  <c r="K12" i="17" s="1"/>
  <c r="K43" i="16"/>
  <c r="I8" i="17" s="1"/>
  <c r="I12" i="17" s="1"/>
  <c r="R43" i="16"/>
  <c r="P8" i="17" s="1"/>
  <c r="P12" i="17" s="1"/>
  <c r="N43" i="16"/>
  <c r="L8" i="17" s="1"/>
  <c r="L12" i="17" s="1"/>
  <c r="T43" i="16"/>
  <c r="R8" i="17" s="1"/>
  <c r="R12" i="17" s="1"/>
  <c r="J43" i="16"/>
  <c r="H8" i="17" s="1"/>
  <c r="H12" i="17" s="1"/>
  <c r="O43" i="16"/>
  <c r="M8" i="17" s="1"/>
  <c r="M12" i="17" s="1"/>
  <c r="Q43" i="16"/>
  <c r="O8" i="17" s="1"/>
  <c r="O12" i="17" s="1"/>
  <c r="F43" i="16"/>
  <c r="D8" i="17" s="1"/>
  <c r="D12" i="17" s="1"/>
  <c r="H43" i="16"/>
  <c r="F8" i="17" s="1"/>
  <c r="F12" i="17" s="1"/>
  <c r="I43" i="16"/>
  <c r="G8" i="17" s="1"/>
  <c r="G12" i="17" s="1"/>
  <c r="U43" i="16"/>
  <c r="S8" i="17" s="1"/>
  <c r="S12" i="17" s="1"/>
  <c r="G43" i="16"/>
  <c r="E8" i="17" s="1"/>
  <c r="E12" i="17" s="1"/>
  <c r="P43" i="16"/>
  <c r="N8" i="17" s="1"/>
  <c r="N12" i="17" s="1"/>
  <c r="E43" i="16"/>
  <c r="C8" i="17" s="1"/>
  <c r="L43" i="16"/>
  <c r="J8" i="17" s="1"/>
  <c r="J12" i="17" s="1"/>
  <c r="C12" i="17" l="1"/>
  <c r="B17" i="17"/>
  <c r="S18" i="17" l="1"/>
  <c r="S22" i="17" s="1"/>
  <c r="S26" i="17" s="1"/>
  <c r="N18" i="17"/>
  <c r="N22" i="17" s="1"/>
  <c r="N26" i="17" s="1"/>
  <c r="S21" i="17" l="1"/>
  <c r="S25" i="17" s="1"/>
  <c r="S29" i="17" s="1"/>
  <c r="K21" i="17"/>
  <c r="K25" i="17" s="1"/>
  <c r="K29" i="17" s="1"/>
  <c r="J21" i="17"/>
  <c r="J25" i="17" s="1"/>
  <c r="J29" i="17" s="1"/>
  <c r="M21" i="17"/>
  <c r="M25" i="17" s="1"/>
  <c r="M29" i="17" s="1"/>
  <c r="D20" i="17"/>
  <c r="D24" i="17" s="1"/>
  <c r="D28" i="17" s="1"/>
  <c r="G21" i="17"/>
  <c r="G25" i="17" s="1"/>
  <c r="G29" i="17" s="1"/>
  <c r="I21" i="17"/>
  <c r="I25" i="17" s="1"/>
  <c r="I29" i="17" s="1"/>
  <c r="F21" i="17"/>
  <c r="F25" i="17" s="1"/>
  <c r="F29" i="17" s="1"/>
  <c r="O21" i="17"/>
  <c r="O25" i="17" s="1"/>
  <c r="O29" i="17" s="1"/>
  <c r="P21" i="17"/>
  <c r="P25" i="17" s="1"/>
  <c r="P29" i="17" s="1"/>
  <c r="R21" i="17"/>
  <c r="H21" i="17"/>
  <c r="H25" i="17" s="1"/>
  <c r="H29" i="17" s="1"/>
  <c r="L21" i="17"/>
  <c r="L25" i="17" s="1"/>
  <c r="L29" i="17" s="1"/>
  <c r="D18" i="17"/>
  <c r="D22" i="17" s="1"/>
  <c r="D26" i="17" s="1"/>
  <c r="O18" i="17"/>
  <c r="O22" i="17" s="1"/>
  <c r="O26" i="17" s="1"/>
  <c r="H18" i="17"/>
  <c r="H22" i="17" s="1"/>
  <c r="H26" i="17" s="1"/>
  <c r="C18" i="17"/>
  <c r="C22" i="17" s="1"/>
  <c r="C26" i="17" s="1"/>
  <c r="L18" i="17"/>
  <c r="L22" i="17" s="1"/>
  <c r="L26" i="17" s="1"/>
  <c r="D19" i="17"/>
  <c r="D23" i="17" s="1"/>
  <c r="D27" i="17" s="1"/>
  <c r="E20" i="17"/>
  <c r="E24" i="17" s="1"/>
  <c r="E28" i="17" s="1"/>
  <c r="I18" i="17"/>
  <c r="I22" i="17" s="1"/>
  <c r="I26" i="17" s="1"/>
  <c r="Q19" i="17"/>
  <c r="Q23" i="17" s="1"/>
  <c r="Q27" i="17" s="1"/>
  <c r="K18" i="17"/>
  <c r="K22" i="17" s="1"/>
  <c r="K26" i="17" s="1"/>
  <c r="E19" i="17"/>
  <c r="E23" i="17" s="1"/>
  <c r="E27" i="17" s="1"/>
  <c r="P18" i="17"/>
  <c r="P22" i="17" s="1"/>
  <c r="P26" i="17" s="1"/>
  <c r="M18" i="17"/>
  <c r="M22" i="17" s="1"/>
  <c r="M26" i="17" s="1"/>
  <c r="R20" i="17"/>
  <c r="R24" i="17" s="1"/>
  <c r="R28" i="17" s="1"/>
  <c r="R18" i="17"/>
  <c r="R22" i="17" s="1"/>
  <c r="R26" i="17" s="1"/>
  <c r="R19" i="17"/>
  <c r="R23" i="17" s="1"/>
  <c r="R27" i="17" s="1"/>
  <c r="Q20" i="17"/>
  <c r="Q24" i="17" s="1"/>
  <c r="Q28" i="17" s="1"/>
  <c r="Q21" i="17"/>
  <c r="E18" i="17"/>
  <c r="E22" i="17" s="1"/>
  <c r="E26" i="17" s="1"/>
  <c r="J18" i="17"/>
  <c r="J22" i="17" s="1"/>
  <c r="J26" i="17" s="1"/>
  <c r="N19" i="17"/>
  <c r="N23" i="17" s="1"/>
  <c r="N27" i="17" s="1"/>
  <c r="N20" i="17"/>
  <c r="N24" i="17" s="1"/>
  <c r="N28" i="17" s="1"/>
  <c r="F18" i="17"/>
  <c r="F22" i="17" s="1"/>
  <c r="F26" i="17" s="1"/>
  <c r="Q18" i="17"/>
  <c r="Q22" i="17" s="1"/>
  <c r="Q26" i="17" s="1"/>
  <c r="G18" i="17"/>
  <c r="G22" i="17" s="1"/>
  <c r="G26" i="17" s="1"/>
  <c r="K20" i="17"/>
  <c r="K24" i="17" s="1"/>
  <c r="K28" i="17" s="1"/>
  <c r="K19" i="17"/>
  <c r="K23" i="17" s="1"/>
  <c r="K27" i="17" s="1"/>
  <c r="G20" i="17"/>
  <c r="G24" i="17" s="1"/>
  <c r="G28" i="17" s="1"/>
  <c r="G19" i="17"/>
  <c r="G23" i="17" s="1"/>
  <c r="G27" i="17" s="1"/>
  <c r="F20" i="17"/>
  <c r="F24" i="17" s="1"/>
  <c r="F28" i="17" s="1"/>
  <c r="F19" i="17"/>
  <c r="F23" i="17" s="1"/>
  <c r="F27" i="17" s="1"/>
  <c r="J20" i="17"/>
  <c r="J24" i="17" s="1"/>
  <c r="J28" i="17" s="1"/>
  <c r="J19" i="17"/>
  <c r="J23" i="17" s="1"/>
  <c r="J27" i="17" s="1"/>
  <c r="S20" i="17"/>
  <c r="S24" i="17" s="1"/>
  <c r="S28" i="17" s="1"/>
  <c r="S19" i="17"/>
  <c r="S23" i="17" s="1"/>
  <c r="S27" i="17" s="1"/>
  <c r="H19" i="17"/>
  <c r="H23" i="17" s="1"/>
  <c r="H27" i="17" s="1"/>
  <c r="H20" i="17"/>
  <c r="H24" i="17" s="1"/>
  <c r="H28" i="17" s="1"/>
  <c r="O20" i="17"/>
  <c r="O24" i="17" s="1"/>
  <c r="O28" i="17" s="1"/>
  <c r="O19" i="17"/>
  <c r="O23" i="17" s="1"/>
  <c r="O27" i="17" s="1"/>
  <c r="L19" i="17"/>
  <c r="L23" i="17" s="1"/>
  <c r="L27" i="17" s="1"/>
  <c r="L20" i="17"/>
  <c r="L24" i="17" s="1"/>
  <c r="L28" i="17" s="1"/>
  <c r="I19" i="17"/>
  <c r="I23" i="17" s="1"/>
  <c r="I27" i="17" s="1"/>
  <c r="I20" i="17"/>
  <c r="I24" i="17" s="1"/>
  <c r="I28" i="17" s="1"/>
  <c r="P20" i="17"/>
  <c r="P24" i="17" s="1"/>
  <c r="P28" i="17" s="1"/>
  <c r="P19" i="17"/>
  <c r="P23" i="17" s="1"/>
  <c r="P27" i="17" s="1"/>
  <c r="M20" i="17"/>
  <c r="M24" i="17" s="1"/>
  <c r="M28" i="17" s="1"/>
  <c r="M19" i="17"/>
  <c r="M23" i="17" s="1"/>
  <c r="M27" i="17" s="1"/>
  <c r="C19" i="17"/>
  <c r="C23" i="17" s="1"/>
  <c r="C27" i="17" s="1"/>
  <c r="C20" i="17"/>
  <c r="Q25" i="17" l="1"/>
  <c r="Q29" i="17" s="1"/>
  <c r="Q30" i="17" s="1"/>
  <c r="Q15" i="17" s="1"/>
  <c r="R25" i="17"/>
  <c r="R29" i="17" s="1"/>
  <c r="R30" i="17" s="1"/>
  <c r="R15" i="17" s="1"/>
  <c r="C21" i="17"/>
  <c r="C25" i="17" s="1"/>
  <c r="C29" i="17" s="1"/>
  <c r="N21" i="17"/>
  <c r="N25" i="17" s="1"/>
  <c r="N29" i="17" s="1"/>
  <c r="E21" i="17"/>
  <c r="E25" i="17" s="1"/>
  <c r="E29" i="17" s="1"/>
  <c r="E30" i="17" s="1"/>
  <c r="E15" i="17" s="1"/>
  <c r="D21" i="17"/>
  <c r="D25" i="17" s="1"/>
  <c r="D29" i="17" s="1"/>
  <c r="H30" i="17"/>
  <c r="H15" i="17" s="1"/>
  <c r="K30" i="17"/>
  <c r="K15" i="17" s="1"/>
  <c r="I30" i="17"/>
  <c r="I15" i="17" s="1"/>
  <c r="M30" i="17"/>
  <c r="M15" i="17" s="1"/>
  <c r="S30" i="17"/>
  <c r="S15" i="17" s="1"/>
  <c r="J30" i="17"/>
  <c r="J15" i="17" s="1"/>
  <c r="L30" i="17"/>
  <c r="L15" i="17" s="1"/>
  <c r="P30" i="17"/>
  <c r="P15" i="17" s="1"/>
  <c r="O30" i="17"/>
  <c r="O15" i="17" s="1"/>
  <c r="F30" i="17"/>
  <c r="F15" i="17" s="1"/>
  <c r="G30" i="17"/>
  <c r="G15" i="17" s="1"/>
  <c r="C24" i="17"/>
  <c r="C28" i="17" s="1"/>
  <c r="C30" i="17" l="1"/>
  <c r="C15" i="17" s="1"/>
  <c r="D30" i="17"/>
  <c r="D15" i="17" s="1"/>
  <c r="N30" i="17"/>
  <c r="N15" i="17" s="1"/>
  <c r="E16" i="17" l="1"/>
  <c r="C16" i="17"/>
  <c r="M16" i="17"/>
  <c r="R16" i="17"/>
  <c r="P16" i="17"/>
  <c r="N16" i="17"/>
  <c r="S16" i="17"/>
  <c r="K16" i="17"/>
  <c r="O16" i="17"/>
  <c r="J16" i="17"/>
  <c r="Q16" i="17"/>
  <c r="L16" i="17"/>
  <c r="I16" i="17"/>
  <c r="D16" i="17"/>
  <c r="G16" i="17"/>
  <c r="H16" i="17"/>
  <c r="F16" i="17"/>
  <c r="AM7" i="17" l="1"/>
  <c r="X11" i="17" s="1"/>
  <c r="AN7" i="17"/>
  <c r="AA21" i="17" s="1"/>
  <c r="W21" i="17" l="1"/>
  <c r="W22" i="17"/>
  <c r="W23" i="17"/>
  <c r="W20" i="17"/>
  <c r="X22" i="17"/>
  <c r="AA8" i="17"/>
  <c r="Z22" i="17"/>
  <c r="Z20" i="17"/>
  <c r="X20" i="17"/>
  <c r="Z21" i="17"/>
  <c r="X8" i="17"/>
  <c r="Z23" i="17"/>
  <c r="X23" i="17"/>
  <c r="AA10" i="17"/>
  <c r="X21" i="17"/>
  <c r="Z8" i="17"/>
  <c r="AB18" i="17"/>
  <c r="X16" i="17"/>
  <c r="Z15" i="17"/>
  <c r="X17" i="17"/>
  <c r="Z17" i="17"/>
  <c r="Y15" i="17"/>
  <c r="AJ17" i="17"/>
  <c r="Z18" i="17"/>
  <c r="Y18" i="17"/>
  <c r="X18" i="17"/>
  <c r="W15" i="17"/>
  <c r="X15" i="17"/>
  <c r="Z16" i="17"/>
  <c r="Y17" i="17"/>
  <c r="AB15" i="17"/>
  <c r="AB16" i="17"/>
  <c r="AB17" i="17"/>
  <c r="W16" i="17"/>
  <c r="W17" i="17"/>
  <c r="Y16" i="17"/>
  <c r="AI17" i="17"/>
  <c r="W18" i="17"/>
  <c r="W10" i="17"/>
  <c r="W9" i="17"/>
  <c r="W11" i="17"/>
  <c r="W8" i="17"/>
  <c r="AA11" i="17"/>
  <c r="AB10" i="17"/>
  <c r="AA9" i="17"/>
  <c r="AB11" i="17"/>
  <c r="AA23" i="17"/>
  <c r="AB8" i="17"/>
  <c r="Y22" i="17"/>
  <c r="AB9" i="17"/>
  <c r="Y21" i="17"/>
  <c r="X10" i="17"/>
  <c r="AD21" i="17"/>
  <c r="AA22" i="17"/>
  <c r="Y20" i="17"/>
  <c r="V20" i="17"/>
  <c r="AA20" i="17"/>
  <c r="Y23" i="17"/>
  <c r="X9" i="17"/>
  <c r="Z11" i="17"/>
  <c r="Z9" i="17"/>
  <c r="Z10" i="17"/>
  <c r="U15" i="17"/>
  <c r="U16" i="17"/>
  <c r="U17" i="17"/>
  <c r="U18" i="17"/>
  <c r="AJ10" i="17"/>
  <c r="AH23" i="17"/>
  <c r="AK20" i="17"/>
  <c r="AH10" i="17"/>
  <c r="AC20" i="17"/>
  <c r="AH9" i="17"/>
  <c r="AJ9" i="17"/>
  <c r="AK22" i="17"/>
  <c r="U8" i="17"/>
  <c r="V11" i="17"/>
  <c r="AD11" i="17"/>
  <c r="Y8" i="17"/>
  <c r="AE8" i="17"/>
  <c r="AJ20" i="17"/>
  <c r="AC21" i="17"/>
  <c r="AC9" i="17"/>
  <c r="AK11" i="17"/>
  <c r="AK8" i="17"/>
  <c r="U11" i="17"/>
  <c r="AI10" i="17"/>
  <c r="V10" i="17"/>
  <c r="AD9" i="17"/>
  <c r="Y11" i="17"/>
  <c r="AE11" i="17"/>
  <c r="AH20" i="17"/>
  <c r="AH8" i="17"/>
  <c r="AH11" i="17"/>
  <c r="AJ23" i="17"/>
  <c r="AC22" i="17"/>
  <c r="AC10" i="17"/>
  <c r="AK9" i="17"/>
  <c r="U10" i="17"/>
  <c r="U22" i="17"/>
  <c r="AI11" i="17"/>
  <c r="V9" i="17"/>
  <c r="AD10" i="17"/>
  <c r="AE10" i="17"/>
  <c r="AJ11" i="17"/>
  <c r="AJ8" i="17"/>
  <c r="AC11" i="17"/>
  <c r="AC8" i="17"/>
  <c r="AK10" i="17"/>
  <c r="U9" i="17"/>
  <c r="AI8" i="17"/>
  <c r="AD8" i="17"/>
  <c r="Y10" i="17"/>
  <c r="AI22" i="17"/>
  <c r="V21" i="17"/>
  <c r="AD23" i="17"/>
  <c r="AE23" i="17"/>
  <c r="AB22" i="17"/>
  <c r="AK23" i="17"/>
  <c r="U23" i="17"/>
  <c r="U21" i="17"/>
  <c r="AI23" i="17"/>
  <c r="AD22" i="17"/>
  <c r="AB21" i="17"/>
  <c r="AB20" i="17"/>
  <c r="AE21" i="17"/>
  <c r="AE20" i="17"/>
  <c r="AG21" i="17"/>
  <c r="AF22" i="17"/>
  <c r="AG23" i="17"/>
  <c r="AG22" i="17"/>
  <c r="AF21" i="17"/>
  <c r="AF23" i="17"/>
  <c r="AG20" i="17"/>
  <c r="AF20" i="17"/>
  <c r="AI21" i="17"/>
  <c r="V23" i="17"/>
  <c r="AH22" i="17"/>
  <c r="AH21" i="17"/>
  <c r="AJ22" i="17"/>
  <c r="AJ21" i="17"/>
  <c r="AC23" i="17"/>
  <c r="AK21" i="17"/>
  <c r="U20" i="17"/>
  <c r="V8" i="17"/>
  <c r="AD17" i="17"/>
  <c r="AD15" i="17"/>
  <c r="AK18" i="17"/>
  <c r="AA15" i="17"/>
  <c r="AF18" i="17"/>
  <c r="AA17" i="17"/>
  <c r="AJ15" i="17"/>
  <c r="V17" i="17"/>
  <c r="AE16" i="17"/>
  <c r="AG18" i="17"/>
  <c r="AK17" i="17"/>
  <c r="AC17" i="17"/>
  <c r="AH18" i="17"/>
  <c r="AH15" i="17"/>
  <c r="AG15" i="17"/>
  <c r="AD16" i="17"/>
  <c r="AI18" i="17"/>
  <c r="V18" i="17"/>
  <c r="AH16" i="17"/>
  <c r="AA16" i="17"/>
  <c r="AJ18" i="17"/>
  <c r="AE17" i="17"/>
  <c r="V15" i="17"/>
  <c r="AE18" i="17"/>
  <c r="AF17" i="17"/>
  <c r="AI16" i="17"/>
  <c r="AJ16" i="17"/>
  <c r="AC18" i="17"/>
  <c r="AH17" i="17"/>
  <c r="AK16" i="17"/>
  <c r="AC15" i="17"/>
  <c r="AC16" i="17"/>
  <c r="AG17" i="17"/>
  <c r="AE15" i="17"/>
  <c r="AF16" i="17"/>
  <c r="AA18" i="17"/>
  <c r="AG16" i="17"/>
  <c r="AF15" i="17"/>
  <c r="AD18" i="17"/>
  <c r="AI15" i="17"/>
  <c r="V16" i="17"/>
  <c r="AK15" i="17"/>
  <c r="AG11" i="17"/>
  <c r="AF9" i="17"/>
  <c r="AF8" i="17"/>
  <c r="AG8" i="17"/>
  <c r="AG9" i="17"/>
  <c r="AG10" i="17"/>
  <c r="AF10" i="17"/>
  <c r="AF11" i="17"/>
  <c r="AI20" i="17"/>
  <c r="AI9" i="17"/>
  <c r="V22" i="17"/>
  <c r="AD20" i="17"/>
  <c r="Y9" i="17"/>
  <c r="AE22" i="17"/>
  <c r="AE9" i="17"/>
  <c r="AB23" i="17"/>
</calcChain>
</file>

<file path=xl/sharedStrings.xml><?xml version="1.0" encoding="utf-8"?>
<sst xmlns="http://schemas.openxmlformats.org/spreadsheetml/2006/main" count="132" uniqueCount="92">
  <si>
    <t>Enveloppe</t>
  </si>
  <si>
    <t>Potentiel de densification</t>
  </si>
  <si>
    <t>Très dégradé, travaux à entreprendre rapidement</t>
  </si>
  <si>
    <t>Bon état, aucun travaux à planifier</t>
  </si>
  <si>
    <t>Légèrement dégradé, à surveiller, travaux d'entretien à planifier</t>
  </si>
  <si>
    <t>Fin de vie, travaux urgent</t>
  </si>
  <si>
    <t>Bon</t>
  </si>
  <si>
    <t>Moyen</t>
  </si>
  <si>
    <t>Mauvais</t>
  </si>
  <si>
    <t>Très mauvais</t>
  </si>
  <si>
    <t>ETAT</t>
  </si>
  <si>
    <t>POTENTIEL</t>
  </si>
  <si>
    <t>Potentiel pour la transition énergétique (CAD/pompes chaleurs/bois)</t>
  </si>
  <si>
    <t>Correct</t>
  </si>
  <si>
    <t>Structure</t>
  </si>
  <si>
    <t>Qualité énergétique (IDC basé sur SITG)</t>
  </si>
  <si>
    <t>Potentiel photovoltaïque (résiduel)</t>
  </si>
  <si>
    <t>I.1</t>
  </si>
  <si>
    <t>I.2</t>
  </si>
  <si>
    <t>I.3</t>
  </si>
  <si>
    <t>I.4</t>
  </si>
  <si>
    <t>I.5</t>
  </si>
  <si>
    <t>II.1</t>
  </si>
  <si>
    <t>II.2</t>
  </si>
  <si>
    <t>II.3</t>
  </si>
  <si>
    <t>II.4</t>
  </si>
  <si>
    <t>II.5</t>
  </si>
  <si>
    <t>Aptitude à la rénovation (géométrie, construction, chantier, etc.)</t>
  </si>
  <si>
    <t>CVSE, installations techniques</t>
  </si>
  <si>
    <t>Gestion des locataires</t>
  </si>
  <si>
    <t>Aspects économiques</t>
  </si>
  <si>
    <t xml:space="preserve">Dégradé, travaux de réfection à planifier </t>
  </si>
  <si>
    <t>Potentiel transition énergie</t>
  </si>
  <si>
    <t>Facilité intervention</t>
  </si>
  <si>
    <t>Potentiel optimisation économique</t>
  </si>
  <si>
    <t>facteur taille</t>
  </si>
  <si>
    <t>Aire radar</t>
  </si>
  <si>
    <t xml:space="preserve">Potentiel énergie enveloppe </t>
  </si>
  <si>
    <t>IDC</t>
  </si>
  <si>
    <t xml:space="preserve">Potentiel transition / potentiel photovoltaïque </t>
  </si>
  <si>
    <t>Potentiel transition énergétique (CAD/pompes chaleurs/bois)</t>
  </si>
  <si>
    <t>Vetusté enveloppe / structure / CVSE</t>
  </si>
  <si>
    <t>Energie</t>
  </si>
  <si>
    <t>Poids strategie</t>
  </si>
  <si>
    <t>IDC  / vétusté Enveloppe / aptidude rénovtion</t>
  </si>
  <si>
    <t>Rentabilité</t>
  </si>
  <si>
    <t>Bornes classement</t>
  </si>
  <si>
    <r>
      <rPr>
        <b/>
        <u/>
        <sz val="10"/>
        <color theme="1"/>
        <rFont val="Calibri (Corps)"/>
      </rPr>
      <t>MATRICE MULTI-CRITERES</t>
    </r>
    <r>
      <rPr>
        <sz val="10"/>
        <color theme="1"/>
        <rFont val="Calibri"/>
        <family val="2"/>
        <scheme val="minor"/>
      </rPr>
      <t xml:space="preserve">
</t>
    </r>
  </si>
  <si>
    <t>Vétusté</t>
  </si>
  <si>
    <t>Facilité</t>
  </si>
  <si>
    <t>Coût estimatif des travaux pondéré (CHF/m2 SRE)</t>
  </si>
  <si>
    <t>Coefficient prix (taille, complexité, vetusté)</t>
  </si>
  <si>
    <t>SRE (m2)</t>
  </si>
  <si>
    <t>Immeuble 1</t>
  </si>
  <si>
    <t>Immeuble 2</t>
  </si>
  <si>
    <t>Immeuble 3</t>
  </si>
  <si>
    <t>Immeuble 4</t>
  </si>
  <si>
    <t>Immeuble 5</t>
  </si>
  <si>
    <t>Immeuble 6</t>
  </si>
  <si>
    <t>Immeuble 7</t>
  </si>
  <si>
    <t>Immeuble 8</t>
  </si>
  <si>
    <t>Immeuble 9</t>
  </si>
  <si>
    <t>Immeuble 10</t>
  </si>
  <si>
    <t>Immeuble 11</t>
  </si>
  <si>
    <t>Immeuble 12</t>
  </si>
  <si>
    <t>Immeuble 13</t>
  </si>
  <si>
    <t>Immeuble 14</t>
  </si>
  <si>
    <t>Immeuble 15</t>
  </si>
  <si>
    <t>Immeuble 16</t>
  </si>
  <si>
    <t>Immeuble 17</t>
  </si>
  <si>
    <t>Budget estimatif rénovation globale enveloppe et techniques  (CHF/m2 SRE)</t>
  </si>
  <si>
    <t>PARC BATI "X" - PRIORITES STRATEGIQUES</t>
  </si>
  <si>
    <t>Analyse multi-critères des immeubles du parc</t>
  </si>
  <si>
    <t>MODE D'EMPLOI DU FICHIER</t>
  </si>
  <si>
    <t>Il donne également une première approche budgétaire</t>
  </si>
  <si>
    <t>Etapes</t>
  </si>
  <si>
    <t>Remplir les données de base dans l'onglet "Data"</t>
  </si>
  <si>
    <t>Introduire les adresses et photographies des immeubles du parc</t>
  </si>
  <si>
    <t>Attribuer à chaque les 5 notes "Etat" et les 5 notes "potentiel" en se basant sur l'analyse du perc effectuée au préalable (voir fiche immeuble type)</t>
  </si>
  <si>
    <t>Renseigner la SRE pour chacun des immeubles</t>
  </si>
  <si>
    <t>Le logiciel calcule alors un rang de priorité pour chaque immeuble du parc et propose 3 groupes de priorité (vert = 1er groupe, orange = 2eme groupe, rouge = 3eme groupe)</t>
  </si>
  <si>
    <t>Le but de cet outil de pilotage est de permettre dans une première approche de prioriser de manière simple et transparente les interventions de rénovation sur un parc bâti, en fonction de l'état des immeubles et des priorités stratégiques du propriétaire</t>
  </si>
  <si>
    <t>Facteur taille relative de l'immeuble (bâtiment le plus grand = 1.00)</t>
  </si>
  <si>
    <t>Rentabilité relative</t>
  </si>
  <si>
    <t>Vetusté enveloppe / structure / installations techniques</t>
  </si>
  <si>
    <t>Consommation d'énergie</t>
  </si>
  <si>
    <t>Simplicité d'intervention</t>
  </si>
  <si>
    <t>Estimation investissement rénovation énergétique globale (CHF- indicatif)</t>
  </si>
  <si>
    <t xml:space="preserve">PONDERATIONS PRIORITES STRATEGIQUES DU PROPRIETAIRE (0.1 à 5.0)   </t>
  </si>
  <si>
    <t>Remplir les pondérations des priorités stratégiques (note de 0.1 à 5) du propriétaire dans l'onglet "priorités"</t>
  </si>
  <si>
    <t>Définir le coût moyen de rénovation énergétique directe et indirecte par m2 de SRE selon la région et l'état du marché (en principe pour une rénovation globale de l'enveloppe et des installations de production de chaleur du bâtiment)</t>
  </si>
  <si>
    <t>Rang Immeuble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</si>
</sst>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_ ;_ * \(#,##0.00\)_ ;_ * &quot;-&quot;??_)_ ;_ @_ "/>
    <numFmt numFmtId="164" formatCode="0.0"/>
    <numFmt numFmtId="165" formatCode="_ * #,##0_)_ ;_ * \(#,##0\)_ ;_ * &quot;-&quot;??_)_ ;_ @_ "/>
  </numFmts>
  <fonts count="19">
    <font>
      <sz val="12"/>
      <color theme="1"/>
      <name val="Calibri"/>
      <family val="2"/>
      <scheme val="minor"/>
    </font>
    <font>
      <b/>
      <sz val="12"/>
      <color theme="1"/>
      <name val="Calibri"/>
      <family val="2"/>
      <scheme val="minor"/>
    </font>
    <font>
      <sz val="10"/>
      <color theme="1"/>
      <name val="Calibri"/>
      <family val="2"/>
      <scheme val="minor"/>
    </font>
    <font>
      <b/>
      <sz val="10"/>
      <color theme="1"/>
      <name val="Arial"/>
      <family val="2"/>
    </font>
    <font>
      <b/>
      <u/>
      <sz val="10"/>
      <color theme="1"/>
      <name val="Calibri (Corps)"/>
    </font>
    <font>
      <sz val="5"/>
      <color theme="1"/>
      <name val="Calibri (Corps)"/>
    </font>
    <font>
      <b/>
      <sz val="10"/>
      <color theme="1"/>
      <name val="Calibri"/>
      <family val="2"/>
      <scheme val="minor"/>
    </font>
    <font>
      <b/>
      <sz val="10"/>
      <color rgb="FFFF0000"/>
      <name val="Calibri"/>
      <family val="2"/>
      <scheme val="minor"/>
    </font>
    <font>
      <b/>
      <sz val="10"/>
      <name val="Calibri"/>
      <family val="2"/>
      <scheme val="minor"/>
    </font>
    <font>
      <b/>
      <sz val="10"/>
      <color theme="0" tint="-0.14999847407452621"/>
      <name val="Calibri"/>
      <family val="2"/>
      <scheme val="minor"/>
    </font>
    <font>
      <sz val="10"/>
      <color theme="0" tint="-0.14999847407452621"/>
      <name val="Calibri"/>
      <family val="2"/>
      <scheme val="minor"/>
    </font>
    <font>
      <sz val="10"/>
      <color theme="0" tint="-4.9989318521683403E-2"/>
      <name val="Calibri"/>
      <family val="2"/>
      <scheme val="minor"/>
    </font>
    <font>
      <b/>
      <sz val="14"/>
      <color theme="1"/>
      <name val="Calibri"/>
      <family val="2"/>
      <scheme val="minor"/>
    </font>
    <font>
      <sz val="10"/>
      <color theme="0" tint="-0.249977111117893"/>
      <name val="Calibri"/>
      <family val="2"/>
      <scheme val="minor"/>
    </font>
    <font>
      <sz val="12"/>
      <color theme="1"/>
      <name val="Calibri"/>
      <family val="2"/>
      <scheme val="minor"/>
    </font>
    <font>
      <sz val="10"/>
      <color theme="4" tint="-0.249977111117893"/>
      <name val="Calibri"/>
      <family val="2"/>
      <scheme val="minor"/>
    </font>
    <font>
      <b/>
      <sz val="10"/>
      <color theme="4" tint="-0.249977111117893"/>
      <name val="Calibri"/>
      <family val="2"/>
      <scheme val="minor"/>
    </font>
    <font>
      <sz val="8"/>
      <name val="Calibri"/>
      <family val="2"/>
      <scheme val="minor"/>
    </font>
    <font>
      <b/>
      <sz val="10"/>
      <color theme="0" tint="-0.249977111117893"/>
      <name val="Calibri"/>
      <family val="2"/>
      <scheme val="minor"/>
    </font>
  </fonts>
  <fills count="8">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rgb="FFFFC000"/>
        <bgColor indexed="64"/>
      </patternFill>
    </fill>
    <fill>
      <patternFill patternType="solid">
        <fgColor theme="7"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s>
  <cellStyleXfs count="2">
    <xf numFmtId="0" fontId="0" fillId="0" borderId="0"/>
    <xf numFmtId="43" fontId="14" fillId="0" borderId="0" applyFont="0" applyFill="0" applyBorder="0" applyAlignment="0" applyProtection="0"/>
  </cellStyleXfs>
  <cellXfs count="78">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wrapText="1"/>
    </xf>
    <xf numFmtId="0" fontId="2" fillId="0" borderId="1" xfId="0" applyFont="1" applyBorder="1" applyAlignment="1">
      <alignment horizontal="center"/>
    </xf>
    <xf numFmtId="0" fontId="2" fillId="0" borderId="1" xfId="0" applyFont="1" applyBorder="1"/>
    <xf numFmtId="0" fontId="2" fillId="6" borderId="1" xfId="0" applyFont="1" applyFill="1" applyBorder="1"/>
    <xf numFmtId="0" fontId="2" fillId="2" borderId="1" xfId="0" applyFont="1" applyFill="1" applyBorder="1"/>
    <xf numFmtId="0" fontId="2" fillId="3" borderId="1" xfId="0" applyFont="1" applyFill="1" applyBorder="1"/>
    <xf numFmtId="0" fontId="2" fillId="5" borderId="1" xfId="0" applyFont="1" applyFill="1" applyBorder="1"/>
    <xf numFmtId="0" fontId="2" fillId="4" borderId="1" xfId="0" applyFont="1" applyFill="1" applyBorder="1"/>
    <xf numFmtId="0" fontId="2" fillId="0" borderId="0" xfId="0" applyFont="1" applyAlignment="1">
      <alignment horizontal="right"/>
    </xf>
    <xf numFmtId="0" fontId="2" fillId="0" borderId="1" xfId="0" applyFont="1" applyBorder="1" applyAlignment="1">
      <alignment wrapText="1"/>
    </xf>
    <xf numFmtId="0" fontId="2" fillId="0" borderId="2" xfId="0" applyFont="1" applyBorder="1" applyAlignment="1">
      <alignment horizontal="left" vertical="top" wrapText="1"/>
    </xf>
    <xf numFmtId="0" fontId="5" fillId="0" borderId="1" xfId="0" applyFont="1" applyBorder="1" applyAlignment="1">
      <alignment wrapText="1"/>
    </xf>
    <xf numFmtId="0" fontId="6" fillId="0" borderId="0" xfId="0" applyFont="1" applyAlignment="1">
      <alignment horizontal="center"/>
    </xf>
    <xf numFmtId="0" fontId="7" fillId="0" borderId="0" xfId="0" applyFont="1" applyAlignment="1">
      <alignment horizontal="center"/>
    </xf>
    <xf numFmtId="0" fontId="6" fillId="0" borderId="0" xfId="0" applyFont="1"/>
    <xf numFmtId="0" fontId="2" fillId="0" borderId="0" xfId="0" applyFont="1" applyAlignment="1">
      <alignment horizontal="center" wrapText="1"/>
    </xf>
    <xf numFmtId="2" fontId="2" fillId="0" borderId="0" xfId="0" applyNumberFormat="1" applyFont="1"/>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2" fontId="10" fillId="0" borderId="0" xfId="0" applyNumberFormat="1" applyFont="1"/>
    <xf numFmtId="0" fontId="10" fillId="0" borderId="0" xfId="0" applyFont="1"/>
    <xf numFmtId="2" fontId="10" fillId="0" borderId="3" xfId="0" applyNumberFormat="1" applyFont="1" applyBorder="1"/>
    <xf numFmtId="0" fontId="12" fillId="0" borderId="0" xfId="0" applyFont="1"/>
    <xf numFmtId="0" fontId="1" fillId="0" borderId="1" xfId="0" applyFont="1" applyBorder="1"/>
    <xf numFmtId="2" fontId="2" fillId="0" borderId="1" xfId="0" applyNumberFormat="1" applyFont="1" applyBorder="1"/>
    <xf numFmtId="0" fontId="9" fillId="0" borderId="1" xfId="0" applyFont="1" applyBorder="1"/>
    <xf numFmtId="2" fontId="11" fillId="0" borderId="1" xfId="0" applyNumberFormat="1" applyFont="1" applyBorder="1"/>
    <xf numFmtId="0" fontId="6" fillId="0" borderId="1" xfId="0" applyFont="1" applyBorder="1"/>
    <xf numFmtId="2" fontId="6" fillId="0" borderId="1" xfId="0" applyNumberFormat="1" applyFont="1" applyBorder="1"/>
    <xf numFmtId="0" fontId="11" fillId="0" borderId="0" xfId="0" applyFont="1"/>
    <xf numFmtId="0" fontId="13" fillId="0" borderId="0" xfId="0" applyFont="1" applyAlignment="1">
      <alignment horizontal="center"/>
    </xf>
    <xf numFmtId="0" fontId="13" fillId="0" borderId="0" xfId="0" applyFont="1"/>
    <xf numFmtId="14" fontId="6" fillId="0" borderId="0" xfId="0" applyNumberFormat="1" applyFont="1" applyAlignment="1">
      <alignment horizontal="left"/>
    </xf>
    <xf numFmtId="14" fontId="6" fillId="0" borderId="0" xfId="0" applyNumberFormat="1" applyFont="1" applyAlignment="1">
      <alignment horizontal="left" vertical="top"/>
    </xf>
    <xf numFmtId="14" fontId="6" fillId="0" borderId="0" xfId="0" applyNumberFormat="1" applyFont="1" applyAlignment="1">
      <alignment horizontal="right"/>
    </xf>
    <xf numFmtId="0" fontId="10" fillId="0" borderId="0" xfId="0" applyFont="1" applyAlignment="1">
      <alignment horizontal="center" wrapText="1"/>
    </xf>
    <xf numFmtId="2" fontId="2" fillId="0" borderId="0" xfId="0" applyNumberFormat="1" applyFont="1" applyAlignment="1">
      <alignment horizontal="center"/>
    </xf>
    <xf numFmtId="165" fontId="6" fillId="0" borderId="1" xfId="1" applyNumberFormat="1" applyFont="1" applyBorder="1"/>
    <xf numFmtId="0" fontId="15" fillId="0" borderId="0" xfId="0" applyFont="1"/>
    <xf numFmtId="0" fontId="15" fillId="0" borderId="0" xfId="0" applyFont="1" applyAlignment="1">
      <alignment horizontal="center"/>
    </xf>
    <xf numFmtId="0" fontId="16" fillId="0" borderId="0" xfId="0" applyFont="1" applyAlignment="1">
      <alignment horizontal="center"/>
    </xf>
    <xf numFmtId="164" fontId="9" fillId="0" borderId="1" xfId="0" applyNumberFormat="1" applyFont="1" applyBorder="1"/>
    <xf numFmtId="164" fontId="9" fillId="0" borderId="0" xfId="0" applyNumberFormat="1" applyFont="1"/>
    <xf numFmtId="2" fontId="10" fillId="0" borderId="0" xfId="0" applyNumberFormat="1" applyFont="1" applyAlignment="1">
      <alignment horizontal="center"/>
    </xf>
    <xf numFmtId="0" fontId="10" fillId="0" borderId="0" xfId="0" applyFont="1" applyAlignment="1">
      <alignment horizontal="center"/>
    </xf>
    <xf numFmtId="0" fontId="9" fillId="0" borderId="0" xfId="0" applyFont="1" applyAlignment="1">
      <alignment horizontal="center"/>
    </xf>
    <xf numFmtId="0" fontId="10" fillId="0" borderId="9" xfId="0" applyFont="1" applyBorder="1"/>
    <xf numFmtId="0" fontId="9" fillId="0" borderId="9" xfId="0" applyFont="1" applyBorder="1" applyAlignment="1">
      <alignment horizontal="center"/>
    </xf>
    <xf numFmtId="0" fontId="9" fillId="0" borderId="0" xfId="0" applyFont="1"/>
    <xf numFmtId="2" fontId="9" fillId="0" borderId="0" xfId="0" applyNumberFormat="1" applyFont="1" applyAlignment="1">
      <alignment horizontal="center"/>
    </xf>
    <xf numFmtId="0" fontId="2" fillId="0" borderId="2" xfId="0" applyFont="1" applyBorder="1"/>
    <xf numFmtId="0" fontId="6" fillId="0" borderId="2" xfId="0" applyFont="1" applyBorder="1"/>
    <xf numFmtId="2" fontId="6" fillId="0" borderId="1" xfId="0" applyNumberFormat="1" applyFont="1" applyBorder="1" applyAlignment="1" applyProtection="1">
      <alignment horizontal="center"/>
      <protection locked="0"/>
    </xf>
    <xf numFmtId="0" fontId="2" fillId="0" borderId="1" xfId="0" applyFont="1" applyBorder="1" applyAlignment="1" applyProtection="1">
      <alignment wrapText="1"/>
      <protection locked="0"/>
    </xf>
    <xf numFmtId="0" fontId="5" fillId="0" borderId="1" xfId="0" applyFont="1" applyBorder="1" applyAlignment="1" applyProtection="1">
      <alignment wrapText="1"/>
      <protection locked="0"/>
    </xf>
    <xf numFmtId="0" fontId="8" fillId="6" borderId="1" xfId="0" applyFont="1" applyFill="1" applyBorder="1" applyAlignment="1" applyProtection="1">
      <alignment horizontal="center"/>
      <protection locked="0"/>
    </xf>
    <xf numFmtId="0" fontId="8" fillId="0" borderId="1" xfId="0" applyFont="1" applyBorder="1" applyAlignment="1" applyProtection="1">
      <alignment horizontal="center"/>
      <protection locked="0"/>
    </xf>
    <xf numFmtId="0" fontId="2" fillId="0" borderId="0" xfId="0" applyFont="1" applyProtection="1">
      <protection locked="0"/>
    </xf>
    <xf numFmtId="0" fontId="13" fillId="0" borderId="0" xfId="0" applyFont="1" applyAlignment="1">
      <alignment horizontal="left"/>
    </xf>
    <xf numFmtId="2" fontId="13" fillId="0" borderId="0" xfId="0" applyNumberFormat="1" applyFont="1" applyAlignment="1">
      <alignment horizontal="center"/>
    </xf>
    <xf numFmtId="0" fontId="13" fillId="0" borderId="1" xfId="0" applyFont="1" applyBorder="1"/>
    <xf numFmtId="2" fontId="18" fillId="0" borderId="11" xfId="0" applyNumberFormat="1" applyFont="1" applyBorder="1" applyAlignment="1">
      <alignment horizontal="center"/>
    </xf>
    <xf numFmtId="2" fontId="18" fillId="0" borderId="1" xfId="0" applyNumberFormat="1" applyFont="1" applyBorder="1" applyAlignment="1">
      <alignment horizontal="center"/>
    </xf>
    <xf numFmtId="0" fontId="12" fillId="0" borderId="0" xfId="0" applyFont="1" applyProtection="1">
      <protection locked="0"/>
    </xf>
    <xf numFmtId="0" fontId="6" fillId="7" borderId="10" xfId="0" applyFont="1" applyFill="1" applyBorder="1" applyAlignment="1" applyProtection="1">
      <alignment horizontal="center"/>
      <protection locked="0"/>
    </xf>
    <xf numFmtId="0" fontId="1" fillId="0" borderId="0" xfId="0" applyFont="1"/>
    <xf numFmtId="43" fontId="2" fillId="0" borderId="1" xfId="1" applyFont="1" applyBorder="1"/>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2" fillId="0" borderId="8"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center" vertical="center" textRotation="90"/>
    </xf>
    <xf numFmtId="14" fontId="6" fillId="0" borderId="0" xfId="0" applyNumberFormat="1" applyFont="1" applyAlignment="1">
      <alignment horizontal="left"/>
    </xf>
  </cellXfs>
  <cellStyles count="2">
    <cellStyle name="Milliers" xfId="1" builtinId="3"/>
    <cellStyle name="Normal" xfId="0" builtinId="0"/>
  </cellStyles>
  <dxfs count="46">
    <dxf>
      <font>
        <color theme="1"/>
      </font>
      <fill>
        <patternFill>
          <fgColor theme="0"/>
        </patternFill>
      </fill>
    </dxf>
    <dxf>
      <font>
        <color theme="0"/>
      </font>
      <fill>
        <patternFill>
          <bgColor theme="1" tint="0.499984740745262"/>
        </patternFill>
      </fill>
    </dxf>
    <dxf>
      <fill>
        <patternFill>
          <bgColor rgb="FFFF0000"/>
        </patternFill>
      </fill>
    </dxf>
    <dxf>
      <fill>
        <patternFill>
          <bgColor rgb="FFFFC000"/>
        </patternFill>
      </fill>
    </dxf>
    <dxf>
      <fill>
        <patternFill>
          <bgColor rgb="FFFFFF00"/>
        </patternFill>
      </fill>
    </dxf>
    <dxf>
      <font>
        <color theme="1"/>
      </font>
      <fill>
        <patternFill>
          <bgColor rgb="FF92D050"/>
        </patternFill>
      </fill>
    </dxf>
    <dxf>
      <fill>
        <patternFill>
          <bgColor rgb="FFFF0000"/>
        </patternFill>
      </fill>
    </dxf>
    <dxf>
      <fill>
        <patternFill>
          <bgColor rgb="FFFFC000"/>
        </patternFill>
      </fill>
    </dxf>
    <dxf>
      <font>
        <color theme="1"/>
      </font>
      <fill>
        <patternFill>
          <bgColor rgb="FF92D050"/>
        </patternFill>
      </fill>
    </dxf>
    <dxf>
      <font>
        <color theme="0"/>
      </font>
      <fill>
        <patternFill>
          <bgColor theme="1" tint="0.499984740745262"/>
        </patternFill>
      </fill>
    </dxf>
    <dxf>
      <fill>
        <patternFill>
          <bgColor rgb="FFFFFF00"/>
        </patternFill>
      </fill>
    </dxf>
    <dxf>
      <font>
        <color theme="1"/>
      </font>
      <fill>
        <patternFill>
          <fgColor theme="0"/>
        </patternFill>
      </fill>
    </dxf>
    <dxf>
      <font>
        <color theme="0"/>
      </font>
      <fill>
        <patternFill>
          <bgColor theme="1" tint="0.499984740745262"/>
        </patternFill>
      </fill>
    </dxf>
    <dxf>
      <fill>
        <patternFill>
          <bgColor rgb="FFFF0000"/>
        </patternFill>
      </fill>
    </dxf>
    <dxf>
      <fill>
        <patternFill>
          <bgColor rgb="FFFFC000"/>
        </patternFill>
      </fill>
    </dxf>
    <dxf>
      <font>
        <color theme="1"/>
      </font>
      <fill>
        <patternFill>
          <bgColor rgb="FF92D050"/>
        </patternFill>
      </fill>
    </dxf>
    <dxf>
      <fill>
        <patternFill>
          <bgColor rgb="FFFFFF00"/>
        </patternFill>
      </fill>
    </dxf>
    <dxf>
      <font>
        <color theme="1"/>
      </font>
      <fill>
        <patternFill>
          <fgColor theme="0"/>
        </patternFill>
      </fill>
    </dxf>
    <dxf>
      <font>
        <color theme="0"/>
      </font>
      <fill>
        <patternFill>
          <bgColor theme="1" tint="0.499984740745262"/>
        </patternFill>
      </fill>
    </dxf>
    <dxf>
      <fill>
        <patternFill>
          <bgColor rgb="FFFF0000"/>
        </patternFill>
      </fill>
    </dxf>
    <dxf>
      <font>
        <color theme="1"/>
      </font>
      <fill>
        <patternFill>
          <bgColor rgb="FF92D050"/>
        </patternFill>
      </fill>
    </dxf>
    <dxf>
      <fill>
        <patternFill>
          <bgColor rgb="FFFFFF00"/>
        </patternFill>
      </fill>
    </dxf>
    <dxf>
      <fill>
        <patternFill>
          <bgColor rgb="FFFFC000"/>
        </patternFill>
      </fill>
    </dxf>
    <dxf>
      <font>
        <color theme="1"/>
      </font>
      <fill>
        <patternFill>
          <bgColor rgb="FF92D050"/>
        </patternFill>
      </fill>
    </dxf>
    <dxf>
      <fill>
        <patternFill>
          <bgColor rgb="FFFFFF00"/>
        </patternFill>
      </fill>
    </dxf>
    <dxf>
      <fill>
        <patternFill>
          <bgColor rgb="FFFFC000"/>
        </patternFill>
      </fill>
    </dxf>
    <dxf>
      <fill>
        <patternFill>
          <bgColor rgb="FFFF0000"/>
        </patternFill>
      </fill>
    </dxf>
    <dxf>
      <font>
        <color theme="0"/>
      </font>
      <fill>
        <patternFill>
          <bgColor theme="1" tint="0.499984740745262"/>
        </patternFill>
      </fill>
    </dxf>
    <dxf>
      <font>
        <color theme="0"/>
      </font>
      <fill>
        <patternFill>
          <bgColor theme="1" tint="0.499984740745262"/>
        </patternFill>
      </fill>
    </dxf>
    <dxf>
      <fill>
        <patternFill>
          <bgColor rgb="FFFF0000"/>
        </patternFill>
      </fill>
    </dxf>
    <dxf>
      <fill>
        <patternFill>
          <bgColor rgb="FFFFC000"/>
        </patternFill>
      </fill>
    </dxf>
    <dxf>
      <fill>
        <patternFill>
          <bgColor rgb="FFFFFF00"/>
        </patternFill>
      </fill>
    </dxf>
    <dxf>
      <font>
        <color theme="1"/>
      </font>
      <fill>
        <patternFill>
          <bgColor rgb="FF92D05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ont>
        <color theme="1"/>
      </font>
      <fill>
        <patternFill>
          <bgColor rgb="FF92D05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ont>
        <color theme="1"/>
      </font>
      <fill>
        <patternFill>
          <bgColor rgb="FF92D050"/>
        </patternFill>
      </fill>
    </dxf>
    <dxf>
      <fill>
        <patternFill>
          <bgColor rgb="FFFF0000"/>
        </patternFill>
      </fill>
    </dxf>
    <dxf>
      <fill>
        <patternFill>
          <bgColor rgb="FF92D050"/>
        </patternFill>
      </fill>
    </dxf>
    <dxf>
      <fill>
        <patternFill>
          <bgColor rgb="FFFFC000"/>
        </patternFill>
      </fill>
    </dxf>
  </dxfs>
  <tableStyles count="0" defaultTableStyle="TableStyleMedium2" defaultPivotStyle="PivotStyleLight16"/>
  <colors>
    <mruColors>
      <color rgb="FFF9FF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Priorités!$C$6</c:f>
          <c:strCache>
            <c:ptCount val="1"/>
            <c:pt idx="0">
              <c:v>Immeuble 1</c:v>
            </c:pt>
          </c:strCache>
        </c:strRef>
      </c:tx>
      <c:overlay val="0"/>
      <c:txPr>
        <a:bodyPr/>
        <a:lstStyle/>
        <a:p>
          <a:pPr>
            <a:defRPr sz="1100"/>
          </a:pPr>
          <a:endParaRPr lang="fr-FR"/>
        </a:p>
      </c:txPr>
    </c:title>
    <c:autoTitleDeleted val="0"/>
    <c:plotArea>
      <c:layout>
        <c:manualLayout>
          <c:layoutTarget val="inner"/>
          <c:xMode val="edge"/>
          <c:yMode val="edge"/>
          <c:x val="0.31745204502469099"/>
          <c:y val="0.21325006675737193"/>
          <c:w val="0.40670330099583046"/>
          <c:h val="0.6412748909629592"/>
        </c:manualLayout>
      </c:layout>
      <c:radarChart>
        <c:radarStyle val="marker"/>
        <c:varyColors val="0"/>
        <c:ser>
          <c:idx val="0"/>
          <c:order val="0"/>
          <c:tx>
            <c:strRef>
              <c:f>Priorités!$C$7</c:f>
              <c:strCache>
                <c:ptCount val="1"/>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Priorités!$U$8:$U$11</c:f>
              <c:numCache>
                <c:formatCode>0.00</c:formatCode>
                <c:ptCount val="4"/>
                <c:pt idx="0">
                  <c:v>22.5</c:v>
                </c:pt>
                <c:pt idx="1">
                  <c:v>19.444444444444443</c:v>
                </c:pt>
                <c:pt idx="2">
                  <c:v>0</c:v>
                </c:pt>
                <c:pt idx="3">
                  <c:v>2.5</c:v>
                </c:pt>
              </c:numCache>
            </c:numRef>
          </c:val>
          <c:extLst>
            <c:ext xmlns:c16="http://schemas.microsoft.com/office/drawing/2014/chart" uri="{C3380CC4-5D6E-409C-BE32-E72D297353CC}">
              <c16:uniqueId val="{00000007-A547-8A4D-B45E-FDE2790430E6}"/>
            </c:ext>
          </c:extLst>
        </c:ser>
        <c:ser>
          <c:idx val="1"/>
          <c:order val="1"/>
          <c:tx>
            <c:strRef>
              <c:f>Priorités!$C$7</c:f>
              <c:strCache>
                <c:ptCount val="1"/>
              </c:strCache>
            </c:strRef>
          </c:tx>
          <c:spPr>
            <a:ln>
              <a:solidFill>
                <a:srgbClr val="FFC000"/>
              </a:solidFill>
            </a:ln>
          </c:spPr>
          <c:marker>
            <c:symbol val="none"/>
          </c:marker>
          <c:val>
            <c:numRef>
              <c:f>Priorités!$U$15:$U$18</c:f>
              <c:numCache>
                <c:formatCode>0.00</c:formatCode>
                <c:ptCount val="4"/>
                <c:pt idx="0">
                  <c:v>0</c:v>
                </c:pt>
                <c:pt idx="1">
                  <c:v>0</c:v>
                </c:pt>
                <c:pt idx="2">
                  <c:v>0</c:v>
                </c:pt>
                <c:pt idx="3">
                  <c:v>0</c:v>
                </c:pt>
              </c:numCache>
            </c:numRef>
          </c:val>
          <c:extLst>
            <c:ext xmlns:c16="http://schemas.microsoft.com/office/drawing/2014/chart" uri="{C3380CC4-5D6E-409C-BE32-E72D297353CC}">
              <c16:uniqueId val="{00000008-A547-8A4D-B45E-FDE2790430E6}"/>
            </c:ext>
          </c:extLst>
        </c:ser>
        <c:ser>
          <c:idx val="3"/>
          <c:order val="2"/>
          <c:tx>
            <c:strRef>
              <c:f>Priorités!$C$7</c:f>
              <c:strCache>
                <c:ptCount val="1"/>
              </c:strCache>
            </c:strRef>
          </c:tx>
          <c:spPr>
            <a:ln>
              <a:solidFill>
                <a:srgbClr val="FF0000"/>
              </a:solidFill>
            </a:ln>
          </c:spPr>
          <c:marker>
            <c:symbol val="none"/>
          </c:marker>
          <c:val>
            <c:numRef>
              <c:f>Priorités!$U$20:$U$23</c:f>
              <c:numCache>
                <c:formatCode>0.00</c:formatCode>
                <c:ptCount val="4"/>
                <c:pt idx="0">
                  <c:v>0</c:v>
                </c:pt>
                <c:pt idx="1">
                  <c:v>0</c:v>
                </c:pt>
                <c:pt idx="2">
                  <c:v>0</c:v>
                </c:pt>
                <c:pt idx="3">
                  <c:v>0</c:v>
                </c:pt>
              </c:numCache>
            </c:numRef>
          </c:val>
          <c:extLst>
            <c:ext xmlns:c16="http://schemas.microsoft.com/office/drawing/2014/chart" uri="{C3380CC4-5D6E-409C-BE32-E72D297353CC}">
              <c16:uniqueId val="{00000009-A547-8A4D-B45E-FDE2790430E6}"/>
            </c:ext>
          </c:extLst>
        </c:ser>
        <c:ser>
          <c:idx val="2"/>
          <c:order val="3"/>
          <c:tx>
            <c:strRef>
              <c:f>Priorités!$C$7</c:f>
              <c:strCache>
                <c:ptCount val="1"/>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Priorités!$U$8:$U$11</c:f>
              <c:numCache>
                <c:formatCode>0.00</c:formatCode>
                <c:ptCount val="4"/>
                <c:pt idx="0">
                  <c:v>22.5</c:v>
                </c:pt>
                <c:pt idx="1">
                  <c:v>19.444444444444443</c:v>
                </c:pt>
                <c:pt idx="2">
                  <c:v>0</c:v>
                </c:pt>
                <c:pt idx="3">
                  <c:v>2.5</c:v>
                </c:pt>
              </c:numCache>
            </c:numRef>
          </c:val>
          <c:extLst>
            <c:ext xmlns:c16="http://schemas.microsoft.com/office/drawing/2014/chart" uri="{C3380CC4-5D6E-409C-BE32-E72D297353CC}">
              <c16:uniqueId val="{00000002-A547-8A4D-B45E-FDE2790430E6}"/>
            </c:ext>
          </c:extLst>
        </c:ser>
        <c:ser>
          <c:idx val="4"/>
          <c:order val="4"/>
          <c:tx>
            <c:strRef>
              <c:f>Priorités!$C$7</c:f>
              <c:strCache>
                <c:ptCount val="1"/>
              </c:strCache>
            </c:strRef>
          </c:tx>
          <c:spPr>
            <a:ln>
              <a:solidFill>
                <a:srgbClr val="FFC000"/>
              </a:solidFill>
            </a:ln>
          </c:spPr>
          <c:marker>
            <c:symbol val="none"/>
          </c:marker>
          <c:val>
            <c:numRef>
              <c:f>Priorités!$U$15:$U$18</c:f>
              <c:numCache>
                <c:formatCode>0.00</c:formatCode>
                <c:ptCount val="4"/>
                <c:pt idx="0">
                  <c:v>0</c:v>
                </c:pt>
                <c:pt idx="1">
                  <c:v>0</c:v>
                </c:pt>
                <c:pt idx="2">
                  <c:v>0</c:v>
                </c:pt>
                <c:pt idx="3">
                  <c:v>0</c:v>
                </c:pt>
              </c:numCache>
            </c:numRef>
          </c:val>
          <c:extLst>
            <c:ext xmlns:c16="http://schemas.microsoft.com/office/drawing/2014/chart" uri="{C3380CC4-5D6E-409C-BE32-E72D297353CC}">
              <c16:uniqueId val="{00000004-A547-8A4D-B45E-FDE2790430E6}"/>
            </c:ext>
          </c:extLst>
        </c:ser>
        <c:ser>
          <c:idx val="5"/>
          <c:order val="5"/>
          <c:tx>
            <c:strRef>
              <c:f>Priorités!$C$7</c:f>
              <c:strCache>
                <c:ptCount val="1"/>
              </c:strCache>
            </c:strRef>
          </c:tx>
          <c:spPr>
            <a:ln>
              <a:solidFill>
                <a:srgbClr val="FF0000"/>
              </a:solidFill>
            </a:ln>
          </c:spPr>
          <c:marker>
            <c:symbol val="none"/>
          </c:marker>
          <c:val>
            <c:numRef>
              <c:f>Priorités!$U$20:$U$23</c:f>
              <c:numCache>
                <c:formatCode>0.00</c:formatCode>
                <c:ptCount val="4"/>
                <c:pt idx="0">
                  <c:v>0</c:v>
                </c:pt>
                <c:pt idx="1">
                  <c:v>0</c:v>
                </c:pt>
                <c:pt idx="2">
                  <c:v>0</c:v>
                </c:pt>
                <c:pt idx="3">
                  <c:v>0</c:v>
                </c:pt>
              </c:numCache>
            </c:numRef>
          </c:val>
          <c:extLst>
            <c:ext xmlns:c16="http://schemas.microsoft.com/office/drawing/2014/chart" uri="{C3380CC4-5D6E-409C-BE32-E72D297353CC}">
              <c16:uniqueId val="{00000006-A547-8A4D-B45E-FDE2790430E6}"/>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Priorités!$L$6</c:f>
          <c:strCache>
            <c:ptCount val="1"/>
            <c:pt idx="0">
              <c:v>Immeuble 10</c:v>
            </c:pt>
          </c:strCache>
        </c:strRef>
      </c:tx>
      <c:overlay val="0"/>
      <c:txPr>
        <a:bodyPr/>
        <a:lstStyle/>
        <a:p>
          <a:pPr>
            <a:defRPr sz="1100"/>
          </a:pPr>
          <a:endParaRPr lang="fr-FR"/>
        </a:p>
      </c:txPr>
    </c:title>
    <c:autoTitleDeleted val="0"/>
    <c:plotArea>
      <c:layout>
        <c:manualLayout>
          <c:layoutTarget val="inner"/>
          <c:xMode val="edge"/>
          <c:yMode val="edge"/>
          <c:x val="0.31745204502469099"/>
          <c:y val="0.21325006675737193"/>
          <c:w val="0.40670330099583046"/>
          <c:h val="0.6412748909629592"/>
        </c:manualLayout>
      </c:layout>
      <c:radarChart>
        <c:radarStyle val="marker"/>
        <c:varyColors val="0"/>
        <c:ser>
          <c:idx val="0"/>
          <c:order val="0"/>
          <c:tx>
            <c:strRef>
              <c:f>Priorités!$L$6</c:f>
              <c:strCache>
                <c:ptCount val="1"/>
                <c:pt idx="0">
                  <c:v>Immeuble 10</c:v>
                </c:pt>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Priorités!$AD$8:$AD$11</c:f>
              <c:numCache>
                <c:formatCode>0.00</c:formatCode>
                <c:ptCount val="4"/>
                <c:pt idx="0">
                  <c:v>0</c:v>
                </c:pt>
                <c:pt idx="1">
                  <c:v>0</c:v>
                </c:pt>
                <c:pt idx="2">
                  <c:v>0</c:v>
                </c:pt>
                <c:pt idx="3">
                  <c:v>0</c:v>
                </c:pt>
              </c:numCache>
            </c:numRef>
          </c:val>
          <c:extLst>
            <c:ext xmlns:c16="http://schemas.microsoft.com/office/drawing/2014/chart" uri="{C3380CC4-5D6E-409C-BE32-E72D297353CC}">
              <c16:uniqueId val="{00000000-E599-1C48-9227-13AE4F917D85}"/>
            </c:ext>
          </c:extLst>
        </c:ser>
        <c:ser>
          <c:idx val="1"/>
          <c:order val="1"/>
          <c:tx>
            <c:strRef>
              <c:f>Priorités!$L$6</c:f>
              <c:strCache>
                <c:ptCount val="1"/>
                <c:pt idx="0">
                  <c:v>Immeuble 10</c:v>
                </c:pt>
              </c:strCache>
            </c:strRef>
          </c:tx>
          <c:spPr>
            <a:ln>
              <a:solidFill>
                <a:srgbClr val="FFC000"/>
              </a:solidFill>
            </a:ln>
          </c:spPr>
          <c:marker>
            <c:symbol val="none"/>
          </c:marker>
          <c:val>
            <c:numRef>
              <c:f>Priorités!$AD$15:$AD$18</c:f>
              <c:numCache>
                <c:formatCode>0.00</c:formatCode>
                <c:ptCount val="4"/>
                <c:pt idx="0">
                  <c:v>0</c:v>
                </c:pt>
                <c:pt idx="1">
                  <c:v>0</c:v>
                </c:pt>
                <c:pt idx="2">
                  <c:v>0</c:v>
                </c:pt>
                <c:pt idx="3">
                  <c:v>0</c:v>
                </c:pt>
              </c:numCache>
            </c:numRef>
          </c:val>
          <c:extLst>
            <c:ext xmlns:c16="http://schemas.microsoft.com/office/drawing/2014/chart" uri="{C3380CC4-5D6E-409C-BE32-E72D297353CC}">
              <c16:uniqueId val="{00000001-E599-1C48-9227-13AE4F917D85}"/>
            </c:ext>
          </c:extLst>
        </c:ser>
        <c:ser>
          <c:idx val="3"/>
          <c:order val="2"/>
          <c:tx>
            <c:strRef>
              <c:f>Priorités!$L$6</c:f>
              <c:strCache>
                <c:ptCount val="1"/>
                <c:pt idx="0">
                  <c:v>Immeuble 10</c:v>
                </c:pt>
              </c:strCache>
            </c:strRef>
          </c:tx>
          <c:spPr>
            <a:ln>
              <a:solidFill>
                <a:srgbClr val="FF0000"/>
              </a:solidFill>
            </a:ln>
          </c:spPr>
          <c:marker>
            <c:symbol val="none"/>
          </c:marker>
          <c:val>
            <c:numRef>
              <c:f>Priorités!$AD$20:$AD$23</c:f>
              <c:numCache>
                <c:formatCode>0.00</c:formatCode>
                <c:ptCount val="4"/>
                <c:pt idx="0">
                  <c:v>8.4999999999999982</c:v>
                </c:pt>
                <c:pt idx="1">
                  <c:v>0</c:v>
                </c:pt>
                <c:pt idx="2">
                  <c:v>5</c:v>
                </c:pt>
                <c:pt idx="3">
                  <c:v>0</c:v>
                </c:pt>
              </c:numCache>
            </c:numRef>
          </c:val>
          <c:extLst>
            <c:ext xmlns:c16="http://schemas.microsoft.com/office/drawing/2014/chart" uri="{C3380CC4-5D6E-409C-BE32-E72D297353CC}">
              <c16:uniqueId val="{00000002-E599-1C48-9227-13AE4F917D85}"/>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Priorités!$M$6</c:f>
          <c:strCache>
            <c:ptCount val="1"/>
            <c:pt idx="0">
              <c:v>Immeuble 11</c:v>
            </c:pt>
          </c:strCache>
        </c:strRef>
      </c:tx>
      <c:overlay val="0"/>
      <c:txPr>
        <a:bodyPr/>
        <a:lstStyle/>
        <a:p>
          <a:pPr>
            <a:defRPr sz="1100"/>
          </a:pPr>
          <a:endParaRPr lang="fr-FR"/>
        </a:p>
      </c:txPr>
    </c:title>
    <c:autoTitleDeleted val="0"/>
    <c:plotArea>
      <c:layout>
        <c:manualLayout>
          <c:layoutTarget val="inner"/>
          <c:xMode val="edge"/>
          <c:yMode val="edge"/>
          <c:x val="0.31745204502469099"/>
          <c:y val="0.21325006675737193"/>
          <c:w val="0.40670330099583046"/>
          <c:h val="0.6412748909629592"/>
        </c:manualLayout>
      </c:layout>
      <c:radarChart>
        <c:radarStyle val="marker"/>
        <c:varyColors val="0"/>
        <c:ser>
          <c:idx val="2"/>
          <c:order val="0"/>
          <c:tx>
            <c:strRef>
              <c:f>Priorités!$M$6</c:f>
              <c:strCache>
                <c:ptCount val="1"/>
                <c:pt idx="0">
                  <c:v>Immeuble 11</c:v>
                </c:pt>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Priorités!$AE$8:$AE$11</c:f>
              <c:numCache>
                <c:formatCode>0.00</c:formatCode>
                <c:ptCount val="4"/>
                <c:pt idx="0">
                  <c:v>0</c:v>
                </c:pt>
                <c:pt idx="1">
                  <c:v>0</c:v>
                </c:pt>
                <c:pt idx="2">
                  <c:v>0</c:v>
                </c:pt>
                <c:pt idx="3">
                  <c:v>0</c:v>
                </c:pt>
              </c:numCache>
            </c:numRef>
          </c:val>
          <c:extLst>
            <c:ext xmlns:c16="http://schemas.microsoft.com/office/drawing/2014/chart" uri="{C3380CC4-5D6E-409C-BE32-E72D297353CC}">
              <c16:uniqueId val="{00000007-1276-3942-BB71-4DCDC4B147B6}"/>
            </c:ext>
          </c:extLst>
        </c:ser>
        <c:ser>
          <c:idx val="4"/>
          <c:order val="1"/>
          <c:tx>
            <c:strRef>
              <c:f>Priorités!$M$6</c:f>
              <c:strCache>
                <c:ptCount val="1"/>
                <c:pt idx="0">
                  <c:v>Immeuble 11</c:v>
                </c:pt>
              </c:strCache>
            </c:strRef>
          </c:tx>
          <c:spPr>
            <a:ln>
              <a:solidFill>
                <a:srgbClr val="FFC000"/>
              </a:solidFill>
            </a:ln>
          </c:spPr>
          <c:marker>
            <c:symbol val="none"/>
          </c:marker>
          <c:val>
            <c:numRef>
              <c:f>Priorités!$AE$15:$AE$18</c:f>
              <c:numCache>
                <c:formatCode>0.00</c:formatCode>
                <c:ptCount val="4"/>
                <c:pt idx="0">
                  <c:v>18.500000000000004</c:v>
                </c:pt>
                <c:pt idx="1">
                  <c:v>5.5555555555555554</c:v>
                </c:pt>
                <c:pt idx="2">
                  <c:v>3</c:v>
                </c:pt>
                <c:pt idx="3">
                  <c:v>2.5</c:v>
                </c:pt>
              </c:numCache>
            </c:numRef>
          </c:val>
          <c:extLst>
            <c:ext xmlns:c16="http://schemas.microsoft.com/office/drawing/2014/chart" uri="{C3380CC4-5D6E-409C-BE32-E72D297353CC}">
              <c16:uniqueId val="{00000008-1276-3942-BB71-4DCDC4B147B6}"/>
            </c:ext>
          </c:extLst>
        </c:ser>
        <c:ser>
          <c:idx val="5"/>
          <c:order val="2"/>
          <c:tx>
            <c:strRef>
              <c:f>Priorités!$M$6</c:f>
              <c:strCache>
                <c:ptCount val="1"/>
                <c:pt idx="0">
                  <c:v>Immeuble 11</c:v>
                </c:pt>
              </c:strCache>
            </c:strRef>
          </c:tx>
          <c:spPr>
            <a:ln>
              <a:solidFill>
                <a:srgbClr val="FF0000"/>
              </a:solidFill>
            </a:ln>
          </c:spPr>
          <c:marker>
            <c:symbol val="none"/>
          </c:marker>
          <c:val>
            <c:numRef>
              <c:f>Priorités!$AE$20:$AE$23</c:f>
              <c:numCache>
                <c:formatCode>0.00</c:formatCode>
                <c:ptCount val="4"/>
                <c:pt idx="0">
                  <c:v>0</c:v>
                </c:pt>
                <c:pt idx="1">
                  <c:v>0</c:v>
                </c:pt>
                <c:pt idx="2">
                  <c:v>0</c:v>
                </c:pt>
                <c:pt idx="3">
                  <c:v>0</c:v>
                </c:pt>
              </c:numCache>
            </c:numRef>
          </c:val>
          <c:extLst>
            <c:ext xmlns:c16="http://schemas.microsoft.com/office/drawing/2014/chart" uri="{C3380CC4-5D6E-409C-BE32-E72D297353CC}">
              <c16:uniqueId val="{00000009-1276-3942-BB71-4DCDC4B147B6}"/>
            </c:ext>
          </c:extLst>
        </c:ser>
        <c:ser>
          <c:idx val="0"/>
          <c:order val="3"/>
          <c:tx>
            <c:strRef>
              <c:f>Priorités!$M$6</c:f>
              <c:strCache>
                <c:ptCount val="1"/>
                <c:pt idx="0">
                  <c:v>Immeuble 11</c:v>
                </c:pt>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Priorités!$AE$8:$AE$11</c:f>
              <c:numCache>
                <c:formatCode>0.00</c:formatCode>
                <c:ptCount val="4"/>
                <c:pt idx="0">
                  <c:v>0</c:v>
                </c:pt>
                <c:pt idx="1">
                  <c:v>0</c:v>
                </c:pt>
                <c:pt idx="2">
                  <c:v>0</c:v>
                </c:pt>
                <c:pt idx="3">
                  <c:v>0</c:v>
                </c:pt>
              </c:numCache>
            </c:numRef>
          </c:val>
          <c:extLst>
            <c:ext xmlns:c16="http://schemas.microsoft.com/office/drawing/2014/chart" uri="{C3380CC4-5D6E-409C-BE32-E72D297353CC}">
              <c16:uniqueId val="{00000002-1276-3942-BB71-4DCDC4B147B6}"/>
            </c:ext>
          </c:extLst>
        </c:ser>
        <c:ser>
          <c:idx val="1"/>
          <c:order val="4"/>
          <c:tx>
            <c:strRef>
              <c:f>Priorités!$M$6</c:f>
              <c:strCache>
                <c:ptCount val="1"/>
                <c:pt idx="0">
                  <c:v>Immeuble 11</c:v>
                </c:pt>
              </c:strCache>
            </c:strRef>
          </c:tx>
          <c:spPr>
            <a:ln>
              <a:solidFill>
                <a:srgbClr val="FFC000"/>
              </a:solidFill>
            </a:ln>
          </c:spPr>
          <c:marker>
            <c:symbol val="none"/>
          </c:marker>
          <c:val>
            <c:numRef>
              <c:f>Priorités!$AE$15:$AE$18</c:f>
              <c:numCache>
                <c:formatCode>0.00</c:formatCode>
                <c:ptCount val="4"/>
                <c:pt idx="0">
                  <c:v>18.500000000000004</c:v>
                </c:pt>
                <c:pt idx="1">
                  <c:v>5.5555555555555554</c:v>
                </c:pt>
                <c:pt idx="2">
                  <c:v>3</c:v>
                </c:pt>
                <c:pt idx="3">
                  <c:v>2.5</c:v>
                </c:pt>
              </c:numCache>
            </c:numRef>
          </c:val>
          <c:extLst>
            <c:ext xmlns:c16="http://schemas.microsoft.com/office/drawing/2014/chart" uri="{C3380CC4-5D6E-409C-BE32-E72D297353CC}">
              <c16:uniqueId val="{00000004-1276-3942-BB71-4DCDC4B147B6}"/>
            </c:ext>
          </c:extLst>
        </c:ser>
        <c:ser>
          <c:idx val="3"/>
          <c:order val="5"/>
          <c:tx>
            <c:strRef>
              <c:f>Priorités!$M$6</c:f>
              <c:strCache>
                <c:ptCount val="1"/>
                <c:pt idx="0">
                  <c:v>Immeuble 11</c:v>
                </c:pt>
              </c:strCache>
            </c:strRef>
          </c:tx>
          <c:spPr>
            <a:ln>
              <a:solidFill>
                <a:srgbClr val="FF0000"/>
              </a:solidFill>
            </a:ln>
          </c:spPr>
          <c:marker>
            <c:symbol val="none"/>
          </c:marker>
          <c:val>
            <c:numRef>
              <c:f>Priorités!$AE$20:$AE$23</c:f>
              <c:numCache>
                <c:formatCode>0.00</c:formatCode>
                <c:ptCount val="4"/>
                <c:pt idx="0">
                  <c:v>0</c:v>
                </c:pt>
                <c:pt idx="1">
                  <c:v>0</c:v>
                </c:pt>
                <c:pt idx="2">
                  <c:v>0</c:v>
                </c:pt>
                <c:pt idx="3">
                  <c:v>0</c:v>
                </c:pt>
              </c:numCache>
            </c:numRef>
          </c:val>
          <c:extLst>
            <c:ext xmlns:c16="http://schemas.microsoft.com/office/drawing/2014/chart" uri="{C3380CC4-5D6E-409C-BE32-E72D297353CC}">
              <c16:uniqueId val="{00000006-1276-3942-BB71-4DCDC4B147B6}"/>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Priorités!$N$6</c:f>
          <c:strCache>
            <c:ptCount val="1"/>
            <c:pt idx="0">
              <c:v>Immeuble 12</c:v>
            </c:pt>
          </c:strCache>
        </c:strRef>
      </c:tx>
      <c:overlay val="0"/>
      <c:txPr>
        <a:bodyPr/>
        <a:lstStyle/>
        <a:p>
          <a:pPr>
            <a:defRPr sz="1100"/>
          </a:pPr>
          <a:endParaRPr lang="fr-FR"/>
        </a:p>
      </c:txPr>
    </c:title>
    <c:autoTitleDeleted val="0"/>
    <c:plotArea>
      <c:layout>
        <c:manualLayout>
          <c:layoutTarget val="inner"/>
          <c:xMode val="edge"/>
          <c:yMode val="edge"/>
          <c:x val="0.31745204502469099"/>
          <c:y val="0.21325006675737193"/>
          <c:w val="0.40670330099583046"/>
          <c:h val="0.6412748909629592"/>
        </c:manualLayout>
      </c:layout>
      <c:radarChart>
        <c:radarStyle val="marker"/>
        <c:varyColors val="0"/>
        <c:ser>
          <c:idx val="2"/>
          <c:order val="0"/>
          <c:tx>
            <c:strRef>
              <c:f>Priorités!$O$6</c:f>
              <c:strCache>
                <c:ptCount val="1"/>
                <c:pt idx="0">
                  <c:v>Immeuble 13</c:v>
                </c:pt>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Priorités!$AF$8:$AF$11</c:f>
              <c:numCache>
                <c:formatCode>0.00</c:formatCode>
                <c:ptCount val="4"/>
                <c:pt idx="0">
                  <c:v>0</c:v>
                </c:pt>
                <c:pt idx="1">
                  <c:v>0</c:v>
                </c:pt>
                <c:pt idx="2">
                  <c:v>0</c:v>
                </c:pt>
                <c:pt idx="3">
                  <c:v>0</c:v>
                </c:pt>
              </c:numCache>
            </c:numRef>
          </c:val>
          <c:extLst>
            <c:ext xmlns:c16="http://schemas.microsoft.com/office/drawing/2014/chart" uri="{C3380CC4-5D6E-409C-BE32-E72D297353CC}">
              <c16:uniqueId val="{0000000A-2C99-1348-8BFB-63E3E33E703F}"/>
            </c:ext>
          </c:extLst>
        </c:ser>
        <c:ser>
          <c:idx val="4"/>
          <c:order val="1"/>
          <c:tx>
            <c:strRef>
              <c:f>Priorités!$O$6</c:f>
              <c:strCache>
                <c:ptCount val="1"/>
                <c:pt idx="0">
                  <c:v>Immeuble 13</c:v>
                </c:pt>
              </c:strCache>
            </c:strRef>
          </c:tx>
          <c:spPr>
            <a:ln>
              <a:solidFill>
                <a:srgbClr val="FFC000"/>
              </a:solidFill>
            </a:ln>
          </c:spPr>
          <c:marker>
            <c:symbol val="none"/>
          </c:marker>
          <c:val>
            <c:numRef>
              <c:f>Priorités!$AF$15:$AF$18</c:f>
              <c:numCache>
                <c:formatCode>0.00</c:formatCode>
                <c:ptCount val="4"/>
                <c:pt idx="0">
                  <c:v>0</c:v>
                </c:pt>
                <c:pt idx="1">
                  <c:v>0</c:v>
                </c:pt>
                <c:pt idx="2">
                  <c:v>0</c:v>
                </c:pt>
                <c:pt idx="3">
                  <c:v>0</c:v>
                </c:pt>
              </c:numCache>
            </c:numRef>
          </c:val>
          <c:extLst>
            <c:ext xmlns:c16="http://schemas.microsoft.com/office/drawing/2014/chart" uri="{C3380CC4-5D6E-409C-BE32-E72D297353CC}">
              <c16:uniqueId val="{0000000B-2C99-1348-8BFB-63E3E33E703F}"/>
            </c:ext>
          </c:extLst>
        </c:ser>
        <c:ser>
          <c:idx val="5"/>
          <c:order val="2"/>
          <c:tx>
            <c:strRef>
              <c:f>Priorités!$O$6</c:f>
              <c:strCache>
                <c:ptCount val="1"/>
                <c:pt idx="0">
                  <c:v>Immeuble 13</c:v>
                </c:pt>
              </c:strCache>
            </c:strRef>
          </c:tx>
          <c:spPr>
            <a:ln>
              <a:solidFill>
                <a:srgbClr val="FF0000"/>
              </a:solidFill>
            </a:ln>
          </c:spPr>
          <c:marker>
            <c:symbol val="none"/>
          </c:marker>
          <c:val>
            <c:numRef>
              <c:f>Priorités!$AF$20:$AF$23</c:f>
              <c:numCache>
                <c:formatCode>0.00</c:formatCode>
                <c:ptCount val="4"/>
                <c:pt idx="0">
                  <c:v>0</c:v>
                </c:pt>
                <c:pt idx="1">
                  <c:v>0</c:v>
                </c:pt>
                <c:pt idx="2">
                  <c:v>2</c:v>
                </c:pt>
                <c:pt idx="3">
                  <c:v>0.75</c:v>
                </c:pt>
              </c:numCache>
            </c:numRef>
          </c:val>
          <c:extLst>
            <c:ext xmlns:c16="http://schemas.microsoft.com/office/drawing/2014/chart" uri="{C3380CC4-5D6E-409C-BE32-E72D297353CC}">
              <c16:uniqueId val="{0000000C-2C99-1348-8BFB-63E3E33E703F}"/>
            </c:ext>
          </c:extLst>
        </c:ser>
        <c:ser>
          <c:idx val="0"/>
          <c:order val="3"/>
          <c:tx>
            <c:strRef>
              <c:f>Priorités!$O$6</c:f>
              <c:strCache>
                <c:ptCount val="1"/>
                <c:pt idx="0">
                  <c:v>Immeuble 13</c:v>
                </c:pt>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Priorités!$AF$8:$AF$11</c:f>
              <c:numCache>
                <c:formatCode>0.00</c:formatCode>
                <c:ptCount val="4"/>
                <c:pt idx="0">
                  <c:v>0</c:v>
                </c:pt>
                <c:pt idx="1">
                  <c:v>0</c:v>
                </c:pt>
                <c:pt idx="2">
                  <c:v>0</c:v>
                </c:pt>
                <c:pt idx="3">
                  <c:v>0</c:v>
                </c:pt>
              </c:numCache>
            </c:numRef>
          </c:val>
          <c:extLst>
            <c:ext xmlns:c16="http://schemas.microsoft.com/office/drawing/2014/chart" uri="{C3380CC4-5D6E-409C-BE32-E72D297353CC}">
              <c16:uniqueId val="{00000005-2C99-1348-8BFB-63E3E33E703F}"/>
            </c:ext>
          </c:extLst>
        </c:ser>
        <c:ser>
          <c:idx val="1"/>
          <c:order val="4"/>
          <c:tx>
            <c:strRef>
              <c:f>Priorités!$O$6</c:f>
              <c:strCache>
                <c:ptCount val="1"/>
                <c:pt idx="0">
                  <c:v>Immeuble 13</c:v>
                </c:pt>
              </c:strCache>
            </c:strRef>
          </c:tx>
          <c:spPr>
            <a:ln>
              <a:solidFill>
                <a:srgbClr val="FFC000"/>
              </a:solidFill>
            </a:ln>
          </c:spPr>
          <c:marker>
            <c:symbol val="none"/>
          </c:marker>
          <c:val>
            <c:numRef>
              <c:f>Priorités!$AF$15:$AF$18</c:f>
              <c:numCache>
                <c:formatCode>0.00</c:formatCode>
                <c:ptCount val="4"/>
                <c:pt idx="0">
                  <c:v>0</c:v>
                </c:pt>
                <c:pt idx="1">
                  <c:v>0</c:v>
                </c:pt>
                <c:pt idx="2">
                  <c:v>0</c:v>
                </c:pt>
                <c:pt idx="3">
                  <c:v>0</c:v>
                </c:pt>
              </c:numCache>
            </c:numRef>
          </c:val>
          <c:extLst>
            <c:ext xmlns:c16="http://schemas.microsoft.com/office/drawing/2014/chart" uri="{C3380CC4-5D6E-409C-BE32-E72D297353CC}">
              <c16:uniqueId val="{00000007-2C99-1348-8BFB-63E3E33E703F}"/>
            </c:ext>
          </c:extLst>
        </c:ser>
        <c:ser>
          <c:idx val="3"/>
          <c:order val="5"/>
          <c:tx>
            <c:strRef>
              <c:f>Priorités!$O$6</c:f>
              <c:strCache>
                <c:ptCount val="1"/>
                <c:pt idx="0">
                  <c:v>Immeuble 13</c:v>
                </c:pt>
              </c:strCache>
            </c:strRef>
          </c:tx>
          <c:spPr>
            <a:ln>
              <a:solidFill>
                <a:srgbClr val="FF0000"/>
              </a:solidFill>
            </a:ln>
          </c:spPr>
          <c:marker>
            <c:symbol val="none"/>
          </c:marker>
          <c:val>
            <c:numRef>
              <c:f>Priorités!$AF$20:$AF$23</c:f>
              <c:numCache>
                <c:formatCode>0.00</c:formatCode>
                <c:ptCount val="4"/>
                <c:pt idx="0">
                  <c:v>0</c:v>
                </c:pt>
                <c:pt idx="1">
                  <c:v>0</c:v>
                </c:pt>
                <c:pt idx="2">
                  <c:v>2</c:v>
                </c:pt>
                <c:pt idx="3">
                  <c:v>0.75</c:v>
                </c:pt>
              </c:numCache>
            </c:numRef>
          </c:val>
          <c:extLst>
            <c:ext xmlns:c16="http://schemas.microsoft.com/office/drawing/2014/chart" uri="{C3380CC4-5D6E-409C-BE32-E72D297353CC}">
              <c16:uniqueId val="{00000009-2C99-1348-8BFB-63E3E33E703F}"/>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Priorités!$O$6</c:f>
          <c:strCache>
            <c:ptCount val="1"/>
            <c:pt idx="0">
              <c:v>Immeuble 13</c:v>
            </c:pt>
          </c:strCache>
        </c:strRef>
      </c:tx>
      <c:overlay val="0"/>
      <c:txPr>
        <a:bodyPr/>
        <a:lstStyle/>
        <a:p>
          <a:pPr>
            <a:defRPr sz="1100"/>
          </a:pPr>
          <a:endParaRPr lang="fr-FR"/>
        </a:p>
      </c:txPr>
    </c:title>
    <c:autoTitleDeleted val="0"/>
    <c:plotArea>
      <c:layout>
        <c:manualLayout>
          <c:layoutTarget val="inner"/>
          <c:xMode val="edge"/>
          <c:yMode val="edge"/>
          <c:x val="0.31745204502469099"/>
          <c:y val="0.21325006675737193"/>
          <c:w val="0.40670330099583046"/>
          <c:h val="0.6412748909629592"/>
        </c:manualLayout>
      </c:layout>
      <c:radarChart>
        <c:radarStyle val="marker"/>
        <c:varyColors val="0"/>
        <c:ser>
          <c:idx val="0"/>
          <c:order val="0"/>
          <c:tx>
            <c:strRef>
              <c:f>Priorités!$P$6</c:f>
              <c:strCache>
                <c:ptCount val="1"/>
                <c:pt idx="0">
                  <c:v>Immeuble 14</c:v>
                </c:pt>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Priorités!$AG$8:$AG$11</c:f>
              <c:numCache>
                <c:formatCode>0.00</c:formatCode>
                <c:ptCount val="4"/>
                <c:pt idx="0">
                  <c:v>19.999999999999996</c:v>
                </c:pt>
                <c:pt idx="1">
                  <c:v>11.111111111111111</c:v>
                </c:pt>
                <c:pt idx="2">
                  <c:v>1</c:v>
                </c:pt>
                <c:pt idx="3">
                  <c:v>1.5</c:v>
                </c:pt>
              </c:numCache>
            </c:numRef>
          </c:val>
          <c:extLst>
            <c:ext xmlns:c16="http://schemas.microsoft.com/office/drawing/2014/chart" uri="{C3380CC4-5D6E-409C-BE32-E72D297353CC}">
              <c16:uniqueId val="{00000000-77E2-BA47-9688-A876B67D7C10}"/>
            </c:ext>
          </c:extLst>
        </c:ser>
        <c:ser>
          <c:idx val="1"/>
          <c:order val="1"/>
          <c:tx>
            <c:strRef>
              <c:f>Priorités!$P$6</c:f>
              <c:strCache>
                <c:ptCount val="1"/>
                <c:pt idx="0">
                  <c:v>Immeuble 14</c:v>
                </c:pt>
              </c:strCache>
            </c:strRef>
          </c:tx>
          <c:spPr>
            <a:ln>
              <a:solidFill>
                <a:srgbClr val="FFC000"/>
              </a:solidFill>
            </a:ln>
          </c:spPr>
          <c:marker>
            <c:symbol val="none"/>
          </c:marker>
          <c:val>
            <c:numRef>
              <c:f>Priorités!$AG$15:$AG$18</c:f>
              <c:numCache>
                <c:formatCode>0.00</c:formatCode>
                <c:ptCount val="4"/>
                <c:pt idx="0">
                  <c:v>0</c:v>
                </c:pt>
                <c:pt idx="1">
                  <c:v>0</c:v>
                </c:pt>
                <c:pt idx="2">
                  <c:v>0</c:v>
                </c:pt>
                <c:pt idx="3">
                  <c:v>0</c:v>
                </c:pt>
              </c:numCache>
            </c:numRef>
          </c:val>
          <c:extLst>
            <c:ext xmlns:c16="http://schemas.microsoft.com/office/drawing/2014/chart" uri="{C3380CC4-5D6E-409C-BE32-E72D297353CC}">
              <c16:uniqueId val="{00000001-77E2-BA47-9688-A876B67D7C10}"/>
            </c:ext>
          </c:extLst>
        </c:ser>
        <c:ser>
          <c:idx val="3"/>
          <c:order val="2"/>
          <c:tx>
            <c:strRef>
              <c:f>Priorités!$P$6</c:f>
              <c:strCache>
                <c:ptCount val="1"/>
                <c:pt idx="0">
                  <c:v>Immeuble 14</c:v>
                </c:pt>
              </c:strCache>
            </c:strRef>
          </c:tx>
          <c:spPr>
            <a:ln>
              <a:solidFill>
                <a:srgbClr val="FF0000"/>
              </a:solidFill>
            </a:ln>
          </c:spPr>
          <c:marker>
            <c:symbol val="none"/>
          </c:marker>
          <c:val>
            <c:numRef>
              <c:f>Priorités!$AG$20:$AG$23</c:f>
              <c:numCache>
                <c:formatCode>0.00</c:formatCode>
                <c:ptCount val="4"/>
                <c:pt idx="0">
                  <c:v>0</c:v>
                </c:pt>
                <c:pt idx="1">
                  <c:v>0</c:v>
                </c:pt>
                <c:pt idx="2">
                  <c:v>0</c:v>
                </c:pt>
                <c:pt idx="3">
                  <c:v>0</c:v>
                </c:pt>
              </c:numCache>
            </c:numRef>
          </c:val>
          <c:extLst>
            <c:ext xmlns:c16="http://schemas.microsoft.com/office/drawing/2014/chart" uri="{C3380CC4-5D6E-409C-BE32-E72D297353CC}">
              <c16:uniqueId val="{00000002-77E2-BA47-9688-A876B67D7C10}"/>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Priorités!$P$6</c:f>
          <c:strCache>
            <c:ptCount val="1"/>
            <c:pt idx="0">
              <c:v>Immeuble 14</c:v>
            </c:pt>
          </c:strCache>
        </c:strRef>
      </c:tx>
      <c:overlay val="0"/>
      <c:txPr>
        <a:bodyPr/>
        <a:lstStyle/>
        <a:p>
          <a:pPr>
            <a:defRPr sz="1100"/>
          </a:pPr>
          <a:endParaRPr lang="fr-FR"/>
        </a:p>
      </c:txPr>
    </c:title>
    <c:autoTitleDeleted val="0"/>
    <c:plotArea>
      <c:layout>
        <c:manualLayout>
          <c:layoutTarget val="inner"/>
          <c:xMode val="edge"/>
          <c:yMode val="edge"/>
          <c:x val="0.31745204502469099"/>
          <c:y val="0.21325006675737193"/>
          <c:w val="0.40670330099583046"/>
          <c:h val="0.6412748909629592"/>
        </c:manualLayout>
      </c:layout>
      <c:radarChart>
        <c:radarStyle val="marker"/>
        <c:varyColors val="0"/>
        <c:ser>
          <c:idx val="0"/>
          <c:order val="0"/>
          <c:tx>
            <c:strRef>
              <c:f>Priorités!$Q$6</c:f>
              <c:strCache>
                <c:ptCount val="1"/>
                <c:pt idx="0">
                  <c:v>Immeuble 15</c:v>
                </c:pt>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Priorités!$AH$8:$AH$11</c:f>
              <c:numCache>
                <c:formatCode>0.00</c:formatCode>
                <c:ptCount val="4"/>
                <c:pt idx="0">
                  <c:v>0</c:v>
                </c:pt>
                <c:pt idx="1">
                  <c:v>0</c:v>
                </c:pt>
                <c:pt idx="2">
                  <c:v>0</c:v>
                </c:pt>
                <c:pt idx="3">
                  <c:v>0</c:v>
                </c:pt>
              </c:numCache>
            </c:numRef>
          </c:val>
          <c:extLst>
            <c:ext xmlns:c16="http://schemas.microsoft.com/office/drawing/2014/chart" uri="{C3380CC4-5D6E-409C-BE32-E72D297353CC}">
              <c16:uniqueId val="{00000000-CFFD-EC4D-A1DA-F979DA042640}"/>
            </c:ext>
          </c:extLst>
        </c:ser>
        <c:ser>
          <c:idx val="1"/>
          <c:order val="1"/>
          <c:tx>
            <c:strRef>
              <c:f>Priorités!$Q$6</c:f>
              <c:strCache>
                <c:ptCount val="1"/>
                <c:pt idx="0">
                  <c:v>Immeuble 15</c:v>
                </c:pt>
              </c:strCache>
            </c:strRef>
          </c:tx>
          <c:spPr>
            <a:ln>
              <a:solidFill>
                <a:srgbClr val="FFC000"/>
              </a:solidFill>
            </a:ln>
          </c:spPr>
          <c:marker>
            <c:symbol val="none"/>
          </c:marker>
          <c:val>
            <c:numRef>
              <c:f>Priorités!$AH$15:$AH$18</c:f>
              <c:numCache>
                <c:formatCode>0.00</c:formatCode>
                <c:ptCount val="4"/>
                <c:pt idx="0">
                  <c:v>13.499999999999998</c:v>
                </c:pt>
                <c:pt idx="1">
                  <c:v>11.111111111111111</c:v>
                </c:pt>
                <c:pt idx="2">
                  <c:v>3</c:v>
                </c:pt>
                <c:pt idx="3">
                  <c:v>0.75</c:v>
                </c:pt>
              </c:numCache>
            </c:numRef>
          </c:val>
          <c:extLst>
            <c:ext xmlns:c16="http://schemas.microsoft.com/office/drawing/2014/chart" uri="{C3380CC4-5D6E-409C-BE32-E72D297353CC}">
              <c16:uniqueId val="{00000001-CFFD-EC4D-A1DA-F979DA042640}"/>
            </c:ext>
          </c:extLst>
        </c:ser>
        <c:ser>
          <c:idx val="3"/>
          <c:order val="2"/>
          <c:tx>
            <c:strRef>
              <c:f>Priorités!$Q$6</c:f>
              <c:strCache>
                <c:ptCount val="1"/>
                <c:pt idx="0">
                  <c:v>Immeuble 15</c:v>
                </c:pt>
              </c:strCache>
            </c:strRef>
          </c:tx>
          <c:spPr>
            <a:ln>
              <a:solidFill>
                <a:srgbClr val="92D050"/>
              </a:solidFill>
            </a:ln>
          </c:spPr>
          <c:marker>
            <c:symbol val="none"/>
          </c:marker>
          <c:val>
            <c:numRef>
              <c:f>Priorités!$AH$20:$AH$23</c:f>
              <c:numCache>
                <c:formatCode>0.00</c:formatCode>
                <c:ptCount val="4"/>
                <c:pt idx="0">
                  <c:v>0</c:v>
                </c:pt>
                <c:pt idx="1">
                  <c:v>0</c:v>
                </c:pt>
                <c:pt idx="2">
                  <c:v>0</c:v>
                </c:pt>
                <c:pt idx="3">
                  <c:v>0</c:v>
                </c:pt>
              </c:numCache>
            </c:numRef>
          </c:val>
          <c:extLst>
            <c:ext xmlns:c16="http://schemas.microsoft.com/office/drawing/2014/chart" uri="{C3380CC4-5D6E-409C-BE32-E72D297353CC}">
              <c16:uniqueId val="{00000002-CFFD-EC4D-A1DA-F979DA042640}"/>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Priorités!$Q$6</c:f>
          <c:strCache>
            <c:ptCount val="1"/>
            <c:pt idx="0">
              <c:v>Immeuble 15</c:v>
            </c:pt>
          </c:strCache>
        </c:strRef>
      </c:tx>
      <c:overlay val="0"/>
      <c:txPr>
        <a:bodyPr/>
        <a:lstStyle/>
        <a:p>
          <a:pPr>
            <a:defRPr sz="1100"/>
          </a:pPr>
          <a:endParaRPr lang="fr-FR"/>
        </a:p>
      </c:txPr>
    </c:title>
    <c:autoTitleDeleted val="0"/>
    <c:plotArea>
      <c:layout>
        <c:manualLayout>
          <c:layoutTarget val="inner"/>
          <c:xMode val="edge"/>
          <c:yMode val="edge"/>
          <c:x val="0.31745204502469099"/>
          <c:y val="0.21325006675737193"/>
          <c:w val="0.40670330099583046"/>
          <c:h val="0.6412748909629592"/>
        </c:manualLayout>
      </c:layout>
      <c:radarChart>
        <c:radarStyle val="marker"/>
        <c:varyColors val="0"/>
        <c:ser>
          <c:idx val="0"/>
          <c:order val="0"/>
          <c:tx>
            <c:strRef>
              <c:f>Priorités!$R$6</c:f>
              <c:strCache>
                <c:ptCount val="1"/>
                <c:pt idx="0">
                  <c:v>Immeuble 16</c:v>
                </c:pt>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Priorités!$AI$8:$AI$11</c:f>
              <c:numCache>
                <c:formatCode>0.00</c:formatCode>
                <c:ptCount val="4"/>
                <c:pt idx="0">
                  <c:v>0</c:v>
                </c:pt>
                <c:pt idx="1">
                  <c:v>0</c:v>
                </c:pt>
                <c:pt idx="2">
                  <c:v>0</c:v>
                </c:pt>
                <c:pt idx="3">
                  <c:v>0</c:v>
                </c:pt>
              </c:numCache>
            </c:numRef>
          </c:val>
          <c:extLst>
            <c:ext xmlns:c16="http://schemas.microsoft.com/office/drawing/2014/chart" uri="{C3380CC4-5D6E-409C-BE32-E72D297353CC}">
              <c16:uniqueId val="{00000000-9F6B-B949-8518-062FB664B685}"/>
            </c:ext>
          </c:extLst>
        </c:ser>
        <c:ser>
          <c:idx val="1"/>
          <c:order val="1"/>
          <c:tx>
            <c:strRef>
              <c:f>Priorités!$R$6</c:f>
              <c:strCache>
                <c:ptCount val="1"/>
                <c:pt idx="0">
                  <c:v>Immeuble 16</c:v>
                </c:pt>
              </c:strCache>
            </c:strRef>
          </c:tx>
          <c:spPr>
            <a:ln>
              <a:solidFill>
                <a:srgbClr val="FFC000"/>
              </a:solidFill>
            </a:ln>
          </c:spPr>
          <c:marker>
            <c:symbol val="none"/>
          </c:marker>
          <c:val>
            <c:numRef>
              <c:f>Priorités!$AI$15:$AI$18</c:f>
              <c:numCache>
                <c:formatCode>0.00</c:formatCode>
                <c:ptCount val="4"/>
                <c:pt idx="0">
                  <c:v>11.500000000000002</c:v>
                </c:pt>
                <c:pt idx="1">
                  <c:v>11.111111111111111</c:v>
                </c:pt>
                <c:pt idx="2">
                  <c:v>2</c:v>
                </c:pt>
                <c:pt idx="3">
                  <c:v>3.75</c:v>
                </c:pt>
              </c:numCache>
            </c:numRef>
          </c:val>
          <c:extLst>
            <c:ext xmlns:c16="http://schemas.microsoft.com/office/drawing/2014/chart" uri="{C3380CC4-5D6E-409C-BE32-E72D297353CC}">
              <c16:uniqueId val="{00000001-9F6B-B949-8518-062FB664B685}"/>
            </c:ext>
          </c:extLst>
        </c:ser>
        <c:ser>
          <c:idx val="3"/>
          <c:order val="2"/>
          <c:tx>
            <c:strRef>
              <c:f>Priorités!$R$6</c:f>
              <c:strCache>
                <c:ptCount val="1"/>
                <c:pt idx="0">
                  <c:v>Immeuble 16</c:v>
                </c:pt>
              </c:strCache>
            </c:strRef>
          </c:tx>
          <c:spPr>
            <a:ln>
              <a:solidFill>
                <a:srgbClr val="FF0000"/>
              </a:solidFill>
            </a:ln>
          </c:spPr>
          <c:marker>
            <c:symbol val="none"/>
          </c:marker>
          <c:val>
            <c:numRef>
              <c:f>Priorités!$AI$20:$AI$23</c:f>
              <c:numCache>
                <c:formatCode>0.00</c:formatCode>
                <c:ptCount val="4"/>
                <c:pt idx="0">
                  <c:v>0</c:v>
                </c:pt>
                <c:pt idx="1">
                  <c:v>0</c:v>
                </c:pt>
                <c:pt idx="2">
                  <c:v>0</c:v>
                </c:pt>
                <c:pt idx="3">
                  <c:v>0</c:v>
                </c:pt>
              </c:numCache>
            </c:numRef>
          </c:val>
          <c:extLst>
            <c:ext xmlns:c16="http://schemas.microsoft.com/office/drawing/2014/chart" uri="{C3380CC4-5D6E-409C-BE32-E72D297353CC}">
              <c16:uniqueId val="{00000002-9F6B-B949-8518-062FB664B685}"/>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Priorités!$R$6</c:f>
          <c:strCache>
            <c:ptCount val="1"/>
            <c:pt idx="0">
              <c:v>Immeuble 16</c:v>
            </c:pt>
          </c:strCache>
        </c:strRef>
      </c:tx>
      <c:overlay val="0"/>
      <c:txPr>
        <a:bodyPr/>
        <a:lstStyle/>
        <a:p>
          <a:pPr>
            <a:defRPr sz="1100"/>
          </a:pPr>
          <a:endParaRPr lang="fr-FR"/>
        </a:p>
      </c:txPr>
    </c:title>
    <c:autoTitleDeleted val="0"/>
    <c:plotArea>
      <c:layout>
        <c:manualLayout>
          <c:layoutTarget val="inner"/>
          <c:xMode val="edge"/>
          <c:yMode val="edge"/>
          <c:x val="0.31745204502469099"/>
          <c:y val="0.21325006675737193"/>
          <c:w val="0.40670330099583046"/>
          <c:h val="0.6412748909629592"/>
        </c:manualLayout>
      </c:layout>
      <c:radarChart>
        <c:radarStyle val="marker"/>
        <c:varyColors val="0"/>
        <c:ser>
          <c:idx val="0"/>
          <c:order val="0"/>
          <c:tx>
            <c:strRef>
              <c:f>Priorités!$R$6</c:f>
              <c:strCache>
                <c:ptCount val="1"/>
                <c:pt idx="0">
                  <c:v>Immeuble 16</c:v>
                </c:pt>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Priorités!$AJ$8:$AJ$11</c:f>
              <c:numCache>
                <c:formatCode>0.00</c:formatCode>
                <c:ptCount val="4"/>
                <c:pt idx="0">
                  <c:v>0</c:v>
                </c:pt>
                <c:pt idx="1">
                  <c:v>0</c:v>
                </c:pt>
                <c:pt idx="2">
                  <c:v>0</c:v>
                </c:pt>
                <c:pt idx="3">
                  <c:v>0</c:v>
                </c:pt>
              </c:numCache>
            </c:numRef>
          </c:val>
          <c:extLst>
            <c:ext xmlns:c16="http://schemas.microsoft.com/office/drawing/2014/chart" uri="{C3380CC4-5D6E-409C-BE32-E72D297353CC}">
              <c16:uniqueId val="{00000000-D568-9D40-9E09-CE4753E0ED96}"/>
            </c:ext>
          </c:extLst>
        </c:ser>
        <c:ser>
          <c:idx val="1"/>
          <c:order val="1"/>
          <c:tx>
            <c:strRef>
              <c:f>Priorités!$R$6</c:f>
              <c:strCache>
                <c:ptCount val="1"/>
                <c:pt idx="0">
                  <c:v>Immeuble 16</c:v>
                </c:pt>
              </c:strCache>
            </c:strRef>
          </c:tx>
          <c:spPr>
            <a:ln>
              <a:solidFill>
                <a:srgbClr val="FFC000"/>
              </a:solidFill>
            </a:ln>
          </c:spPr>
          <c:marker>
            <c:symbol val="none"/>
          </c:marker>
          <c:val>
            <c:numRef>
              <c:f>Priorités!$AJ$15:$AJ$18</c:f>
              <c:numCache>
                <c:formatCode>0.00</c:formatCode>
                <c:ptCount val="4"/>
                <c:pt idx="0">
                  <c:v>0</c:v>
                </c:pt>
                <c:pt idx="1">
                  <c:v>0</c:v>
                </c:pt>
                <c:pt idx="2">
                  <c:v>0</c:v>
                </c:pt>
                <c:pt idx="3">
                  <c:v>0</c:v>
                </c:pt>
              </c:numCache>
            </c:numRef>
          </c:val>
          <c:extLst>
            <c:ext xmlns:c16="http://schemas.microsoft.com/office/drawing/2014/chart" uri="{C3380CC4-5D6E-409C-BE32-E72D297353CC}">
              <c16:uniqueId val="{00000001-D568-9D40-9E09-CE4753E0ED96}"/>
            </c:ext>
          </c:extLst>
        </c:ser>
        <c:ser>
          <c:idx val="3"/>
          <c:order val="2"/>
          <c:tx>
            <c:strRef>
              <c:f>Priorités!$R$6</c:f>
              <c:strCache>
                <c:ptCount val="1"/>
                <c:pt idx="0">
                  <c:v>Immeuble 16</c:v>
                </c:pt>
              </c:strCache>
            </c:strRef>
          </c:tx>
          <c:spPr>
            <a:ln>
              <a:solidFill>
                <a:srgbClr val="FF0000"/>
              </a:solidFill>
            </a:ln>
          </c:spPr>
          <c:marker>
            <c:symbol val="none"/>
          </c:marker>
          <c:val>
            <c:numRef>
              <c:f>Priorités!$AJ$20:$AJ$23</c:f>
              <c:numCache>
                <c:formatCode>0.00</c:formatCode>
                <c:ptCount val="4"/>
                <c:pt idx="0">
                  <c:v>11.500000000000002</c:v>
                </c:pt>
                <c:pt idx="1">
                  <c:v>2.7777777777777777</c:v>
                </c:pt>
                <c:pt idx="2">
                  <c:v>2</c:v>
                </c:pt>
                <c:pt idx="3">
                  <c:v>2</c:v>
                </c:pt>
              </c:numCache>
            </c:numRef>
          </c:val>
          <c:extLst>
            <c:ext xmlns:c16="http://schemas.microsoft.com/office/drawing/2014/chart" uri="{C3380CC4-5D6E-409C-BE32-E72D297353CC}">
              <c16:uniqueId val="{00000002-D568-9D40-9E09-CE4753E0ED96}"/>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Priorités!$S$6</c:f>
          <c:strCache>
            <c:ptCount val="1"/>
            <c:pt idx="0">
              <c:v>Immeuble 17</c:v>
            </c:pt>
          </c:strCache>
        </c:strRef>
      </c:tx>
      <c:overlay val="0"/>
      <c:txPr>
        <a:bodyPr/>
        <a:lstStyle/>
        <a:p>
          <a:pPr>
            <a:defRPr sz="1100"/>
          </a:pPr>
          <a:endParaRPr lang="fr-FR"/>
        </a:p>
      </c:txPr>
    </c:title>
    <c:autoTitleDeleted val="0"/>
    <c:plotArea>
      <c:layout>
        <c:manualLayout>
          <c:layoutTarget val="inner"/>
          <c:xMode val="edge"/>
          <c:yMode val="edge"/>
          <c:x val="0.31745204502469099"/>
          <c:y val="0.21325006675737193"/>
          <c:w val="0.40670330099583046"/>
          <c:h val="0.6412748909629592"/>
        </c:manualLayout>
      </c:layout>
      <c:radarChart>
        <c:radarStyle val="marker"/>
        <c:varyColors val="0"/>
        <c:ser>
          <c:idx val="0"/>
          <c:order val="0"/>
          <c:tx>
            <c:strRef>
              <c:f>Priorités!$S$6</c:f>
              <c:strCache>
                <c:ptCount val="1"/>
                <c:pt idx="0">
                  <c:v>Immeuble 17</c:v>
                </c:pt>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Priorités!$AK$8:$AK$11</c:f>
              <c:numCache>
                <c:formatCode>0.00</c:formatCode>
                <c:ptCount val="4"/>
                <c:pt idx="0">
                  <c:v>23.499999999999996</c:v>
                </c:pt>
                <c:pt idx="1">
                  <c:v>25</c:v>
                </c:pt>
                <c:pt idx="2">
                  <c:v>5</c:v>
                </c:pt>
                <c:pt idx="3">
                  <c:v>2</c:v>
                </c:pt>
              </c:numCache>
            </c:numRef>
          </c:val>
          <c:extLst>
            <c:ext xmlns:c16="http://schemas.microsoft.com/office/drawing/2014/chart" uri="{C3380CC4-5D6E-409C-BE32-E72D297353CC}">
              <c16:uniqueId val="{00000000-B575-7243-93AC-4A1E8E9E767C}"/>
            </c:ext>
          </c:extLst>
        </c:ser>
        <c:ser>
          <c:idx val="1"/>
          <c:order val="1"/>
          <c:tx>
            <c:strRef>
              <c:f>Priorités!$S$6</c:f>
              <c:strCache>
                <c:ptCount val="1"/>
                <c:pt idx="0">
                  <c:v>Immeuble 17</c:v>
                </c:pt>
              </c:strCache>
            </c:strRef>
          </c:tx>
          <c:spPr>
            <a:ln>
              <a:solidFill>
                <a:srgbClr val="FFC000"/>
              </a:solidFill>
            </a:ln>
          </c:spPr>
          <c:marker>
            <c:symbol val="none"/>
          </c:marker>
          <c:val>
            <c:numRef>
              <c:f>Priorités!$AK$15:$AK$18</c:f>
              <c:numCache>
                <c:formatCode>0.00</c:formatCode>
                <c:ptCount val="4"/>
                <c:pt idx="0">
                  <c:v>0</c:v>
                </c:pt>
                <c:pt idx="1">
                  <c:v>0</c:v>
                </c:pt>
                <c:pt idx="2">
                  <c:v>0</c:v>
                </c:pt>
                <c:pt idx="3">
                  <c:v>0</c:v>
                </c:pt>
              </c:numCache>
            </c:numRef>
          </c:val>
          <c:extLst>
            <c:ext xmlns:c16="http://schemas.microsoft.com/office/drawing/2014/chart" uri="{C3380CC4-5D6E-409C-BE32-E72D297353CC}">
              <c16:uniqueId val="{00000001-B575-7243-93AC-4A1E8E9E767C}"/>
            </c:ext>
          </c:extLst>
        </c:ser>
        <c:ser>
          <c:idx val="3"/>
          <c:order val="2"/>
          <c:tx>
            <c:strRef>
              <c:f>Priorités!$S$6</c:f>
              <c:strCache>
                <c:ptCount val="1"/>
                <c:pt idx="0">
                  <c:v>Immeuble 17</c:v>
                </c:pt>
              </c:strCache>
            </c:strRef>
          </c:tx>
          <c:spPr>
            <a:ln>
              <a:solidFill>
                <a:srgbClr val="FF0000"/>
              </a:solidFill>
            </a:ln>
          </c:spPr>
          <c:marker>
            <c:symbol val="none"/>
          </c:marker>
          <c:val>
            <c:numRef>
              <c:f>Priorités!$AK$20:$AK$23</c:f>
              <c:numCache>
                <c:formatCode>0.00</c:formatCode>
                <c:ptCount val="4"/>
                <c:pt idx="0">
                  <c:v>0</c:v>
                </c:pt>
                <c:pt idx="1">
                  <c:v>0</c:v>
                </c:pt>
                <c:pt idx="2">
                  <c:v>0</c:v>
                </c:pt>
                <c:pt idx="3">
                  <c:v>0</c:v>
                </c:pt>
              </c:numCache>
            </c:numRef>
          </c:val>
          <c:extLst>
            <c:ext xmlns:c16="http://schemas.microsoft.com/office/drawing/2014/chart" uri="{C3380CC4-5D6E-409C-BE32-E72D297353CC}">
              <c16:uniqueId val="{00000002-B575-7243-93AC-4A1E8E9E767C}"/>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Priorités!$D$6</c:f>
          <c:strCache>
            <c:ptCount val="1"/>
            <c:pt idx="0">
              <c:v>Immeuble 2</c:v>
            </c:pt>
          </c:strCache>
        </c:strRef>
      </c:tx>
      <c:overlay val="0"/>
      <c:txPr>
        <a:bodyPr/>
        <a:lstStyle/>
        <a:p>
          <a:pPr>
            <a:defRPr sz="1100"/>
          </a:pPr>
          <a:endParaRPr lang="fr-FR"/>
        </a:p>
      </c:txPr>
    </c:title>
    <c:autoTitleDeleted val="0"/>
    <c:plotArea>
      <c:layout>
        <c:manualLayout>
          <c:layoutTarget val="inner"/>
          <c:xMode val="edge"/>
          <c:yMode val="edge"/>
          <c:x val="0.31722585247949286"/>
          <c:y val="0.21325006675737193"/>
          <c:w val="0.40334011221987498"/>
          <c:h val="0.64632143038795575"/>
        </c:manualLayout>
      </c:layout>
      <c:radarChart>
        <c:radarStyle val="marker"/>
        <c:varyColors val="0"/>
        <c:ser>
          <c:idx val="0"/>
          <c:order val="0"/>
          <c:tx>
            <c:strRef>
              <c:f>Priorités!$D$7</c:f>
              <c:strCache>
                <c:ptCount val="1"/>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Priorités!$V$8:$V$11</c:f>
              <c:numCache>
                <c:formatCode>0.00</c:formatCode>
                <c:ptCount val="4"/>
                <c:pt idx="0">
                  <c:v>0</c:v>
                </c:pt>
                <c:pt idx="1">
                  <c:v>0</c:v>
                </c:pt>
                <c:pt idx="2">
                  <c:v>0</c:v>
                </c:pt>
                <c:pt idx="3">
                  <c:v>0</c:v>
                </c:pt>
              </c:numCache>
            </c:numRef>
          </c:val>
          <c:extLst>
            <c:ext xmlns:c16="http://schemas.microsoft.com/office/drawing/2014/chart" uri="{C3380CC4-5D6E-409C-BE32-E72D297353CC}">
              <c16:uniqueId val="{00000009-E754-8240-B05E-D4917CAC411C}"/>
            </c:ext>
          </c:extLst>
        </c:ser>
        <c:ser>
          <c:idx val="1"/>
          <c:order val="1"/>
          <c:tx>
            <c:strRef>
              <c:f>Priorités!$D$7</c:f>
              <c:strCache>
                <c:ptCount val="1"/>
              </c:strCache>
            </c:strRef>
          </c:tx>
          <c:spPr>
            <a:ln>
              <a:solidFill>
                <a:srgbClr val="FFC000"/>
              </a:solidFill>
            </a:ln>
          </c:spPr>
          <c:marker>
            <c:symbol val="none"/>
          </c:marker>
          <c:val>
            <c:numRef>
              <c:f>Priorités!$V$15:$V$18</c:f>
              <c:numCache>
                <c:formatCode>0.00</c:formatCode>
                <c:ptCount val="4"/>
                <c:pt idx="0">
                  <c:v>0</c:v>
                </c:pt>
                <c:pt idx="1">
                  <c:v>0</c:v>
                </c:pt>
                <c:pt idx="2">
                  <c:v>0</c:v>
                </c:pt>
                <c:pt idx="3">
                  <c:v>0</c:v>
                </c:pt>
              </c:numCache>
            </c:numRef>
          </c:val>
          <c:extLst>
            <c:ext xmlns:c16="http://schemas.microsoft.com/office/drawing/2014/chart" uri="{C3380CC4-5D6E-409C-BE32-E72D297353CC}">
              <c16:uniqueId val="{0000000A-E754-8240-B05E-D4917CAC411C}"/>
            </c:ext>
          </c:extLst>
        </c:ser>
        <c:ser>
          <c:idx val="3"/>
          <c:order val="2"/>
          <c:tx>
            <c:strRef>
              <c:f>Priorités!$D$7</c:f>
              <c:strCache>
                <c:ptCount val="1"/>
              </c:strCache>
            </c:strRef>
          </c:tx>
          <c:spPr>
            <a:ln>
              <a:solidFill>
                <a:srgbClr val="FF0000"/>
              </a:solidFill>
            </a:ln>
          </c:spPr>
          <c:marker>
            <c:symbol val="none"/>
          </c:marker>
          <c:val>
            <c:numRef>
              <c:f>Priorités!$V$20:$V$23</c:f>
              <c:numCache>
                <c:formatCode>0.00</c:formatCode>
                <c:ptCount val="4"/>
                <c:pt idx="0">
                  <c:v>16.5</c:v>
                </c:pt>
                <c:pt idx="1">
                  <c:v>0</c:v>
                </c:pt>
                <c:pt idx="2">
                  <c:v>1</c:v>
                </c:pt>
                <c:pt idx="3">
                  <c:v>2</c:v>
                </c:pt>
              </c:numCache>
            </c:numRef>
          </c:val>
          <c:extLst>
            <c:ext xmlns:c16="http://schemas.microsoft.com/office/drawing/2014/chart" uri="{C3380CC4-5D6E-409C-BE32-E72D297353CC}">
              <c16:uniqueId val="{0000000B-E754-8240-B05E-D4917CAC411C}"/>
            </c:ext>
          </c:extLst>
        </c:ser>
        <c:ser>
          <c:idx val="2"/>
          <c:order val="3"/>
          <c:tx>
            <c:strRef>
              <c:f>Priorités!$D$7</c:f>
              <c:strCache>
                <c:ptCount val="1"/>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Priorités!$V$8:$V$11</c:f>
              <c:numCache>
                <c:formatCode>0.00</c:formatCode>
                <c:ptCount val="4"/>
                <c:pt idx="0">
                  <c:v>0</c:v>
                </c:pt>
                <c:pt idx="1">
                  <c:v>0</c:v>
                </c:pt>
                <c:pt idx="2">
                  <c:v>0</c:v>
                </c:pt>
                <c:pt idx="3">
                  <c:v>0</c:v>
                </c:pt>
              </c:numCache>
            </c:numRef>
          </c:val>
          <c:extLst>
            <c:ext xmlns:c16="http://schemas.microsoft.com/office/drawing/2014/chart" uri="{C3380CC4-5D6E-409C-BE32-E72D297353CC}">
              <c16:uniqueId val="{00000004-E754-8240-B05E-D4917CAC411C}"/>
            </c:ext>
          </c:extLst>
        </c:ser>
        <c:ser>
          <c:idx val="4"/>
          <c:order val="4"/>
          <c:tx>
            <c:strRef>
              <c:f>Priorités!$D$7</c:f>
              <c:strCache>
                <c:ptCount val="1"/>
              </c:strCache>
            </c:strRef>
          </c:tx>
          <c:spPr>
            <a:ln>
              <a:solidFill>
                <a:srgbClr val="FFC000"/>
              </a:solidFill>
            </a:ln>
          </c:spPr>
          <c:marker>
            <c:symbol val="none"/>
          </c:marker>
          <c:val>
            <c:numRef>
              <c:f>Priorités!$V$15:$V$18</c:f>
              <c:numCache>
                <c:formatCode>0.00</c:formatCode>
                <c:ptCount val="4"/>
                <c:pt idx="0">
                  <c:v>0</c:v>
                </c:pt>
                <c:pt idx="1">
                  <c:v>0</c:v>
                </c:pt>
                <c:pt idx="2">
                  <c:v>0</c:v>
                </c:pt>
                <c:pt idx="3">
                  <c:v>0</c:v>
                </c:pt>
              </c:numCache>
            </c:numRef>
          </c:val>
          <c:extLst>
            <c:ext xmlns:c16="http://schemas.microsoft.com/office/drawing/2014/chart" uri="{C3380CC4-5D6E-409C-BE32-E72D297353CC}">
              <c16:uniqueId val="{00000006-E754-8240-B05E-D4917CAC411C}"/>
            </c:ext>
          </c:extLst>
        </c:ser>
        <c:ser>
          <c:idx val="5"/>
          <c:order val="5"/>
          <c:tx>
            <c:strRef>
              <c:f>Priorités!$D$7</c:f>
              <c:strCache>
                <c:ptCount val="1"/>
              </c:strCache>
            </c:strRef>
          </c:tx>
          <c:spPr>
            <a:ln>
              <a:solidFill>
                <a:srgbClr val="FF0000"/>
              </a:solidFill>
            </a:ln>
          </c:spPr>
          <c:marker>
            <c:symbol val="none"/>
          </c:marker>
          <c:val>
            <c:numRef>
              <c:f>Priorités!$V$20:$V$23</c:f>
              <c:numCache>
                <c:formatCode>0.00</c:formatCode>
                <c:ptCount val="4"/>
                <c:pt idx="0">
                  <c:v>16.5</c:v>
                </c:pt>
                <c:pt idx="1">
                  <c:v>0</c:v>
                </c:pt>
                <c:pt idx="2">
                  <c:v>1</c:v>
                </c:pt>
                <c:pt idx="3">
                  <c:v>2</c:v>
                </c:pt>
              </c:numCache>
            </c:numRef>
          </c:val>
          <c:extLst>
            <c:ext xmlns:c16="http://schemas.microsoft.com/office/drawing/2014/chart" uri="{C3380CC4-5D6E-409C-BE32-E72D297353CC}">
              <c16:uniqueId val="{00000008-E754-8240-B05E-D4917CAC411C}"/>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Priorités!$E$6</c:f>
          <c:strCache>
            <c:ptCount val="1"/>
            <c:pt idx="0">
              <c:v>Immeuble 3</c:v>
            </c:pt>
          </c:strCache>
        </c:strRef>
      </c:tx>
      <c:overlay val="0"/>
      <c:txPr>
        <a:bodyPr/>
        <a:lstStyle/>
        <a:p>
          <a:pPr>
            <a:defRPr sz="1100"/>
          </a:pPr>
          <a:endParaRPr lang="fr-FR"/>
        </a:p>
      </c:txPr>
    </c:title>
    <c:autoTitleDeleted val="0"/>
    <c:plotArea>
      <c:layout>
        <c:manualLayout>
          <c:layoutTarget val="inner"/>
          <c:xMode val="edge"/>
          <c:yMode val="edge"/>
          <c:x val="0.31396838724532738"/>
          <c:y val="0.21325006675737193"/>
          <c:w val="0.41564142569037527"/>
          <c:h val="0.6816472063629313"/>
        </c:manualLayout>
      </c:layout>
      <c:radarChart>
        <c:radarStyle val="marker"/>
        <c:varyColors val="0"/>
        <c:ser>
          <c:idx val="2"/>
          <c:order val="0"/>
          <c:tx>
            <c:strRef>
              <c:f>Priorités!$E$7</c:f>
              <c:strCache>
                <c:ptCount val="1"/>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Priorités!$W$8:$W$11</c:f>
              <c:numCache>
                <c:formatCode>0.00</c:formatCode>
                <c:ptCount val="4"/>
                <c:pt idx="0">
                  <c:v>0</c:v>
                </c:pt>
                <c:pt idx="1">
                  <c:v>0</c:v>
                </c:pt>
                <c:pt idx="2">
                  <c:v>0</c:v>
                </c:pt>
                <c:pt idx="3">
                  <c:v>0</c:v>
                </c:pt>
              </c:numCache>
            </c:numRef>
          </c:val>
          <c:extLst>
            <c:ext xmlns:c16="http://schemas.microsoft.com/office/drawing/2014/chart" uri="{C3380CC4-5D6E-409C-BE32-E72D297353CC}">
              <c16:uniqueId val="{00000000-7E9E-2840-B5F6-777AF2DD6633}"/>
            </c:ext>
          </c:extLst>
        </c:ser>
        <c:ser>
          <c:idx val="4"/>
          <c:order val="1"/>
          <c:tx>
            <c:strRef>
              <c:f>Priorités!$E$7</c:f>
              <c:strCache>
                <c:ptCount val="1"/>
              </c:strCache>
            </c:strRef>
          </c:tx>
          <c:spPr>
            <a:ln>
              <a:solidFill>
                <a:srgbClr val="FFC000"/>
              </a:solidFill>
            </a:ln>
          </c:spPr>
          <c:marker>
            <c:symbol val="none"/>
          </c:marker>
          <c:val>
            <c:numRef>
              <c:f>Priorités!$W$15:$W$18</c:f>
              <c:numCache>
                <c:formatCode>0.00</c:formatCode>
                <c:ptCount val="4"/>
                <c:pt idx="0">
                  <c:v>0</c:v>
                </c:pt>
                <c:pt idx="1">
                  <c:v>0</c:v>
                </c:pt>
                <c:pt idx="2">
                  <c:v>0</c:v>
                </c:pt>
                <c:pt idx="3">
                  <c:v>0</c:v>
                </c:pt>
              </c:numCache>
            </c:numRef>
          </c:val>
          <c:extLst>
            <c:ext xmlns:c16="http://schemas.microsoft.com/office/drawing/2014/chart" uri="{C3380CC4-5D6E-409C-BE32-E72D297353CC}">
              <c16:uniqueId val="{00000001-7E9E-2840-B5F6-777AF2DD6633}"/>
            </c:ext>
          </c:extLst>
        </c:ser>
        <c:ser>
          <c:idx val="5"/>
          <c:order val="2"/>
          <c:tx>
            <c:strRef>
              <c:f>Priorités!$E$7</c:f>
              <c:strCache>
                <c:ptCount val="1"/>
              </c:strCache>
            </c:strRef>
          </c:tx>
          <c:spPr>
            <a:ln>
              <a:solidFill>
                <a:srgbClr val="FF0000"/>
              </a:solidFill>
            </a:ln>
          </c:spPr>
          <c:marker>
            <c:symbol val="none"/>
          </c:marker>
          <c:val>
            <c:numRef>
              <c:f>Priorités!$W$20:$W$23</c:f>
              <c:numCache>
                <c:formatCode>0.00</c:formatCode>
                <c:ptCount val="4"/>
                <c:pt idx="0">
                  <c:v>7</c:v>
                </c:pt>
                <c:pt idx="1">
                  <c:v>0</c:v>
                </c:pt>
                <c:pt idx="2">
                  <c:v>1</c:v>
                </c:pt>
                <c:pt idx="3">
                  <c:v>0.5</c:v>
                </c:pt>
              </c:numCache>
            </c:numRef>
          </c:val>
          <c:extLst>
            <c:ext xmlns:c16="http://schemas.microsoft.com/office/drawing/2014/chart" uri="{C3380CC4-5D6E-409C-BE32-E72D297353CC}">
              <c16:uniqueId val="{00000002-7E9E-2840-B5F6-777AF2DD6633}"/>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Priorités!$F$6</c:f>
          <c:strCache>
            <c:ptCount val="1"/>
            <c:pt idx="0">
              <c:v>Immeuble 4</c:v>
            </c:pt>
          </c:strCache>
        </c:strRef>
      </c:tx>
      <c:overlay val="0"/>
      <c:txPr>
        <a:bodyPr/>
        <a:lstStyle/>
        <a:p>
          <a:pPr>
            <a:defRPr sz="1100"/>
          </a:pPr>
          <a:endParaRPr lang="fr-FR"/>
        </a:p>
      </c:txPr>
    </c:title>
    <c:autoTitleDeleted val="0"/>
    <c:plotArea>
      <c:layout>
        <c:manualLayout>
          <c:layoutTarget val="inner"/>
          <c:xMode val="edge"/>
          <c:yMode val="edge"/>
          <c:x val="0.31745204502469099"/>
          <c:y val="0.21325006675737193"/>
          <c:w val="0.40670330099583046"/>
          <c:h val="0.6412748909629592"/>
        </c:manualLayout>
      </c:layout>
      <c:radarChart>
        <c:radarStyle val="marker"/>
        <c:varyColors val="0"/>
        <c:ser>
          <c:idx val="0"/>
          <c:order val="0"/>
          <c:tx>
            <c:strRef>
              <c:f>Priorités!$F$6</c:f>
              <c:strCache>
                <c:ptCount val="1"/>
                <c:pt idx="0">
                  <c:v>Immeuble 4</c:v>
                </c:pt>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Priorités!$X$8:$X$11</c:f>
              <c:numCache>
                <c:formatCode>0.00</c:formatCode>
                <c:ptCount val="4"/>
                <c:pt idx="0">
                  <c:v>0</c:v>
                </c:pt>
                <c:pt idx="1">
                  <c:v>0</c:v>
                </c:pt>
                <c:pt idx="2">
                  <c:v>0</c:v>
                </c:pt>
                <c:pt idx="3">
                  <c:v>0</c:v>
                </c:pt>
              </c:numCache>
            </c:numRef>
          </c:val>
          <c:extLst>
            <c:ext xmlns:c16="http://schemas.microsoft.com/office/drawing/2014/chart" uri="{C3380CC4-5D6E-409C-BE32-E72D297353CC}">
              <c16:uniqueId val="{00000000-2919-AF4F-A3DD-EB996DBFFED8}"/>
            </c:ext>
          </c:extLst>
        </c:ser>
        <c:ser>
          <c:idx val="1"/>
          <c:order val="1"/>
          <c:tx>
            <c:strRef>
              <c:f>Priorités!$F$6</c:f>
              <c:strCache>
                <c:ptCount val="1"/>
                <c:pt idx="0">
                  <c:v>Immeuble 4</c:v>
                </c:pt>
              </c:strCache>
            </c:strRef>
          </c:tx>
          <c:spPr>
            <a:ln>
              <a:solidFill>
                <a:srgbClr val="FFC000"/>
              </a:solidFill>
            </a:ln>
          </c:spPr>
          <c:marker>
            <c:symbol val="none"/>
          </c:marker>
          <c:val>
            <c:numRef>
              <c:f>Priorités!$X$15:$X$18</c:f>
              <c:numCache>
                <c:formatCode>0.00</c:formatCode>
                <c:ptCount val="4"/>
                <c:pt idx="0">
                  <c:v>19</c:v>
                </c:pt>
                <c:pt idx="1">
                  <c:v>5.5555555555555554</c:v>
                </c:pt>
                <c:pt idx="2">
                  <c:v>2</c:v>
                </c:pt>
                <c:pt idx="3">
                  <c:v>3</c:v>
                </c:pt>
              </c:numCache>
            </c:numRef>
          </c:val>
          <c:extLst>
            <c:ext xmlns:c16="http://schemas.microsoft.com/office/drawing/2014/chart" uri="{C3380CC4-5D6E-409C-BE32-E72D297353CC}">
              <c16:uniqueId val="{00000001-2919-AF4F-A3DD-EB996DBFFED8}"/>
            </c:ext>
          </c:extLst>
        </c:ser>
        <c:ser>
          <c:idx val="3"/>
          <c:order val="2"/>
          <c:tx>
            <c:strRef>
              <c:f>Priorités!$F$6</c:f>
              <c:strCache>
                <c:ptCount val="1"/>
                <c:pt idx="0">
                  <c:v>Immeuble 4</c:v>
                </c:pt>
              </c:strCache>
            </c:strRef>
          </c:tx>
          <c:spPr>
            <a:ln>
              <a:solidFill>
                <a:srgbClr val="FF0000"/>
              </a:solidFill>
            </a:ln>
          </c:spPr>
          <c:marker>
            <c:symbol val="none"/>
          </c:marker>
          <c:val>
            <c:numRef>
              <c:f>Priorités!$X$20:$X$23</c:f>
              <c:numCache>
                <c:formatCode>0.00</c:formatCode>
                <c:ptCount val="4"/>
                <c:pt idx="0">
                  <c:v>0</c:v>
                </c:pt>
                <c:pt idx="1">
                  <c:v>0</c:v>
                </c:pt>
                <c:pt idx="2">
                  <c:v>0</c:v>
                </c:pt>
                <c:pt idx="3">
                  <c:v>0</c:v>
                </c:pt>
              </c:numCache>
            </c:numRef>
          </c:val>
          <c:extLst>
            <c:ext xmlns:c16="http://schemas.microsoft.com/office/drawing/2014/chart" uri="{C3380CC4-5D6E-409C-BE32-E72D297353CC}">
              <c16:uniqueId val="{00000002-2919-AF4F-A3DD-EB996DBFFED8}"/>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Priorités!$G$6</c:f>
          <c:strCache>
            <c:ptCount val="1"/>
            <c:pt idx="0">
              <c:v>Immeuble 5</c:v>
            </c:pt>
          </c:strCache>
        </c:strRef>
      </c:tx>
      <c:overlay val="0"/>
      <c:txPr>
        <a:bodyPr/>
        <a:lstStyle/>
        <a:p>
          <a:pPr>
            <a:defRPr sz="1100"/>
          </a:pPr>
          <a:endParaRPr lang="fr-FR"/>
        </a:p>
      </c:txPr>
    </c:title>
    <c:autoTitleDeleted val="0"/>
    <c:plotArea>
      <c:layout>
        <c:manualLayout>
          <c:layoutTarget val="inner"/>
          <c:xMode val="edge"/>
          <c:yMode val="edge"/>
          <c:x val="0.31745204502469099"/>
          <c:y val="0.21325006675737193"/>
          <c:w val="0.40670330099583046"/>
          <c:h val="0.6412748909629592"/>
        </c:manualLayout>
      </c:layout>
      <c:radarChart>
        <c:radarStyle val="marker"/>
        <c:varyColors val="0"/>
        <c:ser>
          <c:idx val="0"/>
          <c:order val="0"/>
          <c:tx>
            <c:strRef>
              <c:f>Priorités!$G$6</c:f>
              <c:strCache>
                <c:ptCount val="1"/>
                <c:pt idx="0">
                  <c:v>Immeuble 5</c:v>
                </c:pt>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Priorités!$Y$8:$Y$11</c:f>
              <c:numCache>
                <c:formatCode>0.00</c:formatCode>
                <c:ptCount val="4"/>
                <c:pt idx="0">
                  <c:v>25</c:v>
                </c:pt>
                <c:pt idx="1">
                  <c:v>11.111111111111111</c:v>
                </c:pt>
                <c:pt idx="2">
                  <c:v>2</c:v>
                </c:pt>
                <c:pt idx="3">
                  <c:v>4.25</c:v>
                </c:pt>
              </c:numCache>
            </c:numRef>
          </c:val>
          <c:extLst>
            <c:ext xmlns:c16="http://schemas.microsoft.com/office/drawing/2014/chart" uri="{C3380CC4-5D6E-409C-BE32-E72D297353CC}">
              <c16:uniqueId val="{00000000-3101-554E-ABCA-4500F199615C}"/>
            </c:ext>
          </c:extLst>
        </c:ser>
        <c:ser>
          <c:idx val="1"/>
          <c:order val="1"/>
          <c:tx>
            <c:strRef>
              <c:f>Priorités!$G$6</c:f>
              <c:strCache>
                <c:ptCount val="1"/>
                <c:pt idx="0">
                  <c:v>Immeuble 5</c:v>
                </c:pt>
              </c:strCache>
            </c:strRef>
          </c:tx>
          <c:spPr>
            <a:ln>
              <a:solidFill>
                <a:srgbClr val="FFC000"/>
              </a:solidFill>
            </a:ln>
          </c:spPr>
          <c:marker>
            <c:symbol val="none"/>
          </c:marker>
          <c:val>
            <c:numRef>
              <c:f>Priorités!$Y$15:$Y$18</c:f>
              <c:numCache>
                <c:formatCode>0.00</c:formatCode>
                <c:ptCount val="4"/>
                <c:pt idx="0">
                  <c:v>0</c:v>
                </c:pt>
                <c:pt idx="1">
                  <c:v>0</c:v>
                </c:pt>
                <c:pt idx="2">
                  <c:v>0</c:v>
                </c:pt>
                <c:pt idx="3">
                  <c:v>0</c:v>
                </c:pt>
              </c:numCache>
            </c:numRef>
          </c:val>
          <c:extLst>
            <c:ext xmlns:c16="http://schemas.microsoft.com/office/drawing/2014/chart" uri="{C3380CC4-5D6E-409C-BE32-E72D297353CC}">
              <c16:uniqueId val="{00000001-3101-554E-ABCA-4500F199615C}"/>
            </c:ext>
          </c:extLst>
        </c:ser>
        <c:ser>
          <c:idx val="3"/>
          <c:order val="2"/>
          <c:tx>
            <c:strRef>
              <c:f>Priorités!$G$6</c:f>
              <c:strCache>
                <c:ptCount val="1"/>
                <c:pt idx="0">
                  <c:v>Immeuble 5</c:v>
                </c:pt>
              </c:strCache>
            </c:strRef>
          </c:tx>
          <c:spPr>
            <a:ln>
              <a:solidFill>
                <a:srgbClr val="FF0000"/>
              </a:solidFill>
            </a:ln>
          </c:spPr>
          <c:marker>
            <c:symbol val="none"/>
          </c:marker>
          <c:val>
            <c:numRef>
              <c:f>Priorités!$Y$20:$Y$23</c:f>
              <c:numCache>
                <c:formatCode>0.00</c:formatCode>
                <c:ptCount val="4"/>
                <c:pt idx="0">
                  <c:v>0</c:v>
                </c:pt>
                <c:pt idx="1">
                  <c:v>0</c:v>
                </c:pt>
                <c:pt idx="2">
                  <c:v>0</c:v>
                </c:pt>
                <c:pt idx="3">
                  <c:v>0</c:v>
                </c:pt>
              </c:numCache>
            </c:numRef>
          </c:val>
          <c:extLst>
            <c:ext xmlns:c16="http://schemas.microsoft.com/office/drawing/2014/chart" uri="{C3380CC4-5D6E-409C-BE32-E72D297353CC}">
              <c16:uniqueId val="{00000002-3101-554E-ABCA-4500F199615C}"/>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Priorités!$H$6</c:f>
          <c:strCache>
            <c:ptCount val="1"/>
            <c:pt idx="0">
              <c:v>Immeuble 6</c:v>
            </c:pt>
          </c:strCache>
        </c:strRef>
      </c:tx>
      <c:overlay val="0"/>
      <c:txPr>
        <a:bodyPr/>
        <a:lstStyle/>
        <a:p>
          <a:pPr>
            <a:defRPr sz="1100"/>
          </a:pPr>
          <a:endParaRPr lang="fr-FR"/>
        </a:p>
      </c:txPr>
    </c:title>
    <c:autoTitleDeleted val="0"/>
    <c:plotArea>
      <c:layout>
        <c:manualLayout>
          <c:layoutTarget val="inner"/>
          <c:xMode val="edge"/>
          <c:yMode val="edge"/>
          <c:x val="0.31745204502469099"/>
          <c:y val="0.21325006675737193"/>
          <c:w val="0.40670330099583046"/>
          <c:h val="0.6412748909629592"/>
        </c:manualLayout>
      </c:layout>
      <c:radarChart>
        <c:radarStyle val="marker"/>
        <c:varyColors val="0"/>
        <c:ser>
          <c:idx val="0"/>
          <c:order val="0"/>
          <c:tx>
            <c:strRef>
              <c:f>Priorités!$H$6</c:f>
              <c:strCache>
                <c:ptCount val="1"/>
                <c:pt idx="0">
                  <c:v>Immeuble 6</c:v>
                </c:pt>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Priorités!$Z$8:$Z$11</c:f>
              <c:numCache>
                <c:formatCode>0.00</c:formatCode>
                <c:ptCount val="4"/>
                <c:pt idx="0">
                  <c:v>16.999999999999996</c:v>
                </c:pt>
                <c:pt idx="1">
                  <c:v>13.888888888888889</c:v>
                </c:pt>
                <c:pt idx="2">
                  <c:v>1</c:v>
                </c:pt>
                <c:pt idx="3">
                  <c:v>4.75</c:v>
                </c:pt>
              </c:numCache>
            </c:numRef>
          </c:val>
          <c:extLst>
            <c:ext xmlns:c16="http://schemas.microsoft.com/office/drawing/2014/chart" uri="{C3380CC4-5D6E-409C-BE32-E72D297353CC}">
              <c16:uniqueId val="{00000000-A49B-F04E-92EE-07C0F8E9C30B}"/>
            </c:ext>
          </c:extLst>
        </c:ser>
        <c:ser>
          <c:idx val="1"/>
          <c:order val="1"/>
          <c:tx>
            <c:strRef>
              <c:f>Priorités!$H$6</c:f>
              <c:strCache>
                <c:ptCount val="1"/>
                <c:pt idx="0">
                  <c:v>Immeuble 6</c:v>
                </c:pt>
              </c:strCache>
            </c:strRef>
          </c:tx>
          <c:spPr>
            <a:ln>
              <a:solidFill>
                <a:srgbClr val="FFC000"/>
              </a:solidFill>
            </a:ln>
          </c:spPr>
          <c:marker>
            <c:symbol val="none"/>
          </c:marker>
          <c:val>
            <c:numRef>
              <c:f>Priorités!$Z$15:$Z$18</c:f>
              <c:numCache>
                <c:formatCode>0.00</c:formatCode>
                <c:ptCount val="4"/>
                <c:pt idx="0">
                  <c:v>0</c:v>
                </c:pt>
                <c:pt idx="1">
                  <c:v>0</c:v>
                </c:pt>
                <c:pt idx="2">
                  <c:v>0</c:v>
                </c:pt>
                <c:pt idx="3">
                  <c:v>0</c:v>
                </c:pt>
              </c:numCache>
            </c:numRef>
          </c:val>
          <c:extLst>
            <c:ext xmlns:c16="http://schemas.microsoft.com/office/drawing/2014/chart" uri="{C3380CC4-5D6E-409C-BE32-E72D297353CC}">
              <c16:uniqueId val="{00000001-A49B-F04E-92EE-07C0F8E9C30B}"/>
            </c:ext>
          </c:extLst>
        </c:ser>
        <c:ser>
          <c:idx val="3"/>
          <c:order val="2"/>
          <c:tx>
            <c:strRef>
              <c:f>Priorités!$H$6</c:f>
              <c:strCache>
                <c:ptCount val="1"/>
                <c:pt idx="0">
                  <c:v>Immeuble 6</c:v>
                </c:pt>
              </c:strCache>
            </c:strRef>
          </c:tx>
          <c:spPr>
            <a:ln>
              <a:solidFill>
                <a:srgbClr val="FF0000"/>
              </a:solidFill>
            </a:ln>
          </c:spPr>
          <c:marker>
            <c:symbol val="none"/>
          </c:marker>
          <c:val>
            <c:numRef>
              <c:f>Priorités!$Z$20:$Z$23</c:f>
              <c:numCache>
                <c:formatCode>0.00</c:formatCode>
                <c:ptCount val="4"/>
                <c:pt idx="0">
                  <c:v>0</c:v>
                </c:pt>
                <c:pt idx="1">
                  <c:v>0</c:v>
                </c:pt>
                <c:pt idx="2">
                  <c:v>0</c:v>
                </c:pt>
                <c:pt idx="3">
                  <c:v>0</c:v>
                </c:pt>
              </c:numCache>
            </c:numRef>
          </c:val>
          <c:extLst>
            <c:ext xmlns:c16="http://schemas.microsoft.com/office/drawing/2014/chart" uri="{C3380CC4-5D6E-409C-BE32-E72D297353CC}">
              <c16:uniqueId val="{00000002-A49B-F04E-92EE-07C0F8E9C30B}"/>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Priorités!$I$6</c:f>
          <c:strCache>
            <c:ptCount val="1"/>
            <c:pt idx="0">
              <c:v>Immeuble 7</c:v>
            </c:pt>
          </c:strCache>
        </c:strRef>
      </c:tx>
      <c:overlay val="0"/>
      <c:txPr>
        <a:bodyPr/>
        <a:lstStyle/>
        <a:p>
          <a:pPr>
            <a:defRPr sz="1100"/>
          </a:pPr>
          <a:endParaRPr lang="fr-FR"/>
        </a:p>
      </c:txPr>
    </c:title>
    <c:autoTitleDeleted val="0"/>
    <c:plotArea>
      <c:layout>
        <c:manualLayout>
          <c:layoutTarget val="inner"/>
          <c:xMode val="edge"/>
          <c:yMode val="edge"/>
          <c:x val="0.31745204502469099"/>
          <c:y val="0.21325006675737193"/>
          <c:w val="0.40670330099583046"/>
          <c:h val="0.6412748909629592"/>
        </c:manualLayout>
      </c:layout>
      <c:radarChart>
        <c:radarStyle val="marker"/>
        <c:varyColors val="0"/>
        <c:ser>
          <c:idx val="0"/>
          <c:order val="0"/>
          <c:tx>
            <c:strRef>
              <c:f>Priorités!$I$6</c:f>
              <c:strCache>
                <c:ptCount val="1"/>
                <c:pt idx="0">
                  <c:v>Immeuble 7</c:v>
                </c:pt>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Priorités!$AA$8:$AA$11</c:f>
              <c:numCache>
                <c:formatCode>0.00</c:formatCode>
                <c:ptCount val="4"/>
                <c:pt idx="0">
                  <c:v>0</c:v>
                </c:pt>
                <c:pt idx="1">
                  <c:v>0</c:v>
                </c:pt>
                <c:pt idx="2">
                  <c:v>0</c:v>
                </c:pt>
                <c:pt idx="3">
                  <c:v>0</c:v>
                </c:pt>
              </c:numCache>
            </c:numRef>
          </c:val>
          <c:extLst>
            <c:ext xmlns:c16="http://schemas.microsoft.com/office/drawing/2014/chart" uri="{C3380CC4-5D6E-409C-BE32-E72D297353CC}">
              <c16:uniqueId val="{00000000-B7DB-5D4B-A252-22E9BDC4EC38}"/>
            </c:ext>
          </c:extLst>
        </c:ser>
        <c:ser>
          <c:idx val="1"/>
          <c:order val="1"/>
          <c:tx>
            <c:strRef>
              <c:f>Priorités!$I$6</c:f>
              <c:strCache>
                <c:ptCount val="1"/>
                <c:pt idx="0">
                  <c:v>Immeuble 7</c:v>
                </c:pt>
              </c:strCache>
            </c:strRef>
          </c:tx>
          <c:spPr>
            <a:ln>
              <a:solidFill>
                <a:srgbClr val="FFC000"/>
              </a:solidFill>
            </a:ln>
          </c:spPr>
          <c:marker>
            <c:symbol val="none"/>
          </c:marker>
          <c:val>
            <c:numRef>
              <c:f>Priorités!$AA$15:$AA$18</c:f>
              <c:numCache>
                <c:formatCode>0.00</c:formatCode>
                <c:ptCount val="4"/>
                <c:pt idx="0">
                  <c:v>13.500000000000004</c:v>
                </c:pt>
                <c:pt idx="1">
                  <c:v>11.111111111111111</c:v>
                </c:pt>
                <c:pt idx="2">
                  <c:v>1</c:v>
                </c:pt>
                <c:pt idx="3">
                  <c:v>5</c:v>
                </c:pt>
              </c:numCache>
            </c:numRef>
          </c:val>
          <c:extLst>
            <c:ext xmlns:c16="http://schemas.microsoft.com/office/drawing/2014/chart" uri="{C3380CC4-5D6E-409C-BE32-E72D297353CC}">
              <c16:uniqueId val="{00000001-B7DB-5D4B-A252-22E9BDC4EC38}"/>
            </c:ext>
          </c:extLst>
        </c:ser>
        <c:ser>
          <c:idx val="3"/>
          <c:order val="2"/>
          <c:tx>
            <c:strRef>
              <c:f>Priorités!$I$6</c:f>
              <c:strCache>
                <c:ptCount val="1"/>
                <c:pt idx="0">
                  <c:v>Immeuble 7</c:v>
                </c:pt>
              </c:strCache>
            </c:strRef>
          </c:tx>
          <c:spPr>
            <a:ln>
              <a:solidFill>
                <a:srgbClr val="FF0000"/>
              </a:solidFill>
            </a:ln>
          </c:spPr>
          <c:marker>
            <c:symbol val="none"/>
          </c:marker>
          <c:val>
            <c:numRef>
              <c:f>Priorités!$AA$20:$AA$23</c:f>
              <c:numCache>
                <c:formatCode>0.00</c:formatCode>
                <c:ptCount val="4"/>
                <c:pt idx="0">
                  <c:v>0</c:v>
                </c:pt>
                <c:pt idx="1">
                  <c:v>0</c:v>
                </c:pt>
                <c:pt idx="2">
                  <c:v>0</c:v>
                </c:pt>
                <c:pt idx="3">
                  <c:v>0</c:v>
                </c:pt>
              </c:numCache>
            </c:numRef>
          </c:val>
          <c:extLst>
            <c:ext xmlns:c16="http://schemas.microsoft.com/office/drawing/2014/chart" uri="{C3380CC4-5D6E-409C-BE32-E72D297353CC}">
              <c16:uniqueId val="{00000002-B7DB-5D4B-A252-22E9BDC4EC38}"/>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Priorités!$J$6</c:f>
          <c:strCache>
            <c:ptCount val="1"/>
            <c:pt idx="0">
              <c:v>Immeuble 8</c:v>
            </c:pt>
          </c:strCache>
        </c:strRef>
      </c:tx>
      <c:overlay val="0"/>
      <c:txPr>
        <a:bodyPr/>
        <a:lstStyle/>
        <a:p>
          <a:pPr>
            <a:defRPr sz="1100"/>
          </a:pPr>
          <a:endParaRPr lang="fr-FR"/>
        </a:p>
      </c:txPr>
    </c:title>
    <c:autoTitleDeleted val="0"/>
    <c:plotArea>
      <c:layout>
        <c:manualLayout>
          <c:layoutTarget val="inner"/>
          <c:xMode val="edge"/>
          <c:yMode val="edge"/>
          <c:x val="0.31745204502469099"/>
          <c:y val="0.21325006675737193"/>
          <c:w val="0.40670330099583046"/>
          <c:h val="0.6412748909629592"/>
        </c:manualLayout>
      </c:layout>
      <c:radarChart>
        <c:radarStyle val="marker"/>
        <c:varyColors val="0"/>
        <c:ser>
          <c:idx val="0"/>
          <c:order val="0"/>
          <c:tx>
            <c:strRef>
              <c:f>Priorités!$J$6</c:f>
              <c:strCache>
                <c:ptCount val="1"/>
                <c:pt idx="0">
                  <c:v>Immeuble 8</c:v>
                </c:pt>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Priorités!$AB$8:$AB$11</c:f>
              <c:numCache>
                <c:formatCode>0.00</c:formatCode>
                <c:ptCount val="4"/>
                <c:pt idx="0">
                  <c:v>0</c:v>
                </c:pt>
                <c:pt idx="1">
                  <c:v>0</c:v>
                </c:pt>
                <c:pt idx="2">
                  <c:v>0</c:v>
                </c:pt>
                <c:pt idx="3">
                  <c:v>0</c:v>
                </c:pt>
              </c:numCache>
            </c:numRef>
          </c:val>
          <c:extLst>
            <c:ext xmlns:c16="http://schemas.microsoft.com/office/drawing/2014/chart" uri="{C3380CC4-5D6E-409C-BE32-E72D297353CC}">
              <c16:uniqueId val="{00000000-0300-A84C-9ED2-EA9FC460CFE2}"/>
            </c:ext>
          </c:extLst>
        </c:ser>
        <c:ser>
          <c:idx val="1"/>
          <c:order val="1"/>
          <c:tx>
            <c:strRef>
              <c:f>Priorités!$J$6</c:f>
              <c:strCache>
                <c:ptCount val="1"/>
                <c:pt idx="0">
                  <c:v>Immeuble 8</c:v>
                </c:pt>
              </c:strCache>
            </c:strRef>
          </c:tx>
          <c:spPr>
            <a:ln>
              <a:solidFill>
                <a:srgbClr val="FFC000"/>
              </a:solidFill>
            </a:ln>
          </c:spPr>
          <c:marker>
            <c:symbol val="none"/>
          </c:marker>
          <c:val>
            <c:numRef>
              <c:f>Priorités!$AB$15:$AB$18</c:f>
              <c:numCache>
                <c:formatCode>0.00</c:formatCode>
                <c:ptCount val="4"/>
                <c:pt idx="0">
                  <c:v>0</c:v>
                </c:pt>
                <c:pt idx="1">
                  <c:v>0</c:v>
                </c:pt>
                <c:pt idx="2">
                  <c:v>0</c:v>
                </c:pt>
                <c:pt idx="3">
                  <c:v>0</c:v>
                </c:pt>
              </c:numCache>
            </c:numRef>
          </c:val>
          <c:extLst>
            <c:ext xmlns:c16="http://schemas.microsoft.com/office/drawing/2014/chart" uri="{C3380CC4-5D6E-409C-BE32-E72D297353CC}">
              <c16:uniqueId val="{00000001-0300-A84C-9ED2-EA9FC460CFE2}"/>
            </c:ext>
          </c:extLst>
        </c:ser>
        <c:ser>
          <c:idx val="3"/>
          <c:order val="2"/>
          <c:tx>
            <c:strRef>
              <c:f>Priorités!$J$6</c:f>
              <c:strCache>
                <c:ptCount val="1"/>
                <c:pt idx="0">
                  <c:v>Immeuble 8</c:v>
                </c:pt>
              </c:strCache>
            </c:strRef>
          </c:tx>
          <c:spPr>
            <a:ln>
              <a:solidFill>
                <a:srgbClr val="FF0000"/>
              </a:solidFill>
            </a:ln>
          </c:spPr>
          <c:marker>
            <c:symbol val="none"/>
          </c:marker>
          <c:val>
            <c:numRef>
              <c:f>Priorités!$AB$20:$AB$23</c:f>
              <c:numCache>
                <c:formatCode>0.00</c:formatCode>
                <c:ptCount val="4"/>
                <c:pt idx="0">
                  <c:v>1.4999999999999991</c:v>
                </c:pt>
                <c:pt idx="1">
                  <c:v>0</c:v>
                </c:pt>
                <c:pt idx="2">
                  <c:v>3</c:v>
                </c:pt>
                <c:pt idx="3">
                  <c:v>2</c:v>
                </c:pt>
              </c:numCache>
            </c:numRef>
          </c:val>
          <c:extLst>
            <c:ext xmlns:c16="http://schemas.microsoft.com/office/drawing/2014/chart" uri="{C3380CC4-5D6E-409C-BE32-E72D297353CC}">
              <c16:uniqueId val="{00000002-0300-A84C-9ED2-EA9FC460CFE2}"/>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Priorités!$K$6</c:f>
          <c:strCache>
            <c:ptCount val="1"/>
            <c:pt idx="0">
              <c:v>Immeuble 9</c:v>
            </c:pt>
          </c:strCache>
        </c:strRef>
      </c:tx>
      <c:overlay val="0"/>
      <c:txPr>
        <a:bodyPr/>
        <a:lstStyle/>
        <a:p>
          <a:pPr>
            <a:defRPr sz="1100"/>
          </a:pPr>
          <a:endParaRPr lang="fr-FR"/>
        </a:p>
      </c:txPr>
    </c:title>
    <c:autoTitleDeleted val="0"/>
    <c:plotArea>
      <c:layout>
        <c:manualLayout>
          <c:layoutTarget val="inner"/>
          <c:xMode val="edge"/>
          <c:yMode val="edge"/>
          <c:x val="0.31745204502469099"/>
          <c:y val="0.21325006675737193"/>
          <c:w val="0.40670330099583046"/>
          <c:h val="0.6412748909629592"/>
        </c:manualLayout>
      </c:layout>
      <c:radarChart>
        <c:radarStyle val="marker"/>
        <c:varyColors val="0"/>
        <c:ser>
          <c:idx val="0"/>
          <c:order val="0"/>
          <c:tx>
            <c:strRef>
              <c:f>Priorités!$J$6</c:f>
              <c:strCache>
                <c:ptCount val="1"/>
                <c:pt idx="0">
                  <c:v>Immeuble 8</c:v>
                </c:pt>
              </c:strCache>
            </c:strRef>
          </c:tx>
          <c:spPr>
            <a:ln>
              <a:solidFill>
                <a:srgbClr val="92D050"/>
              </a:solidFill>
            </a:ln>
          </c:spPr>
          <c:marker>
            <c:symbol val="none"/>
          </c:marker>
          <c:cat>
            <c:strRef>
              <c:f>Priorités!$B$8:$B$11</c:f>
              <c:strCache>
                <c:ptCount val="4"/>
                <c:pt idx="0">
                  <c:v>Consommation d'énergie</c:v>
                </c:pt>
                <c:pt idx="1">
                  <c:v>Vetusté enveloppe / structure / installations techniques</c:v>
                </c:pt>
                <c:pt idx="2">
                  <c:v>Simplicité d'intervention</c:v>
                </c:pt>
                <c:pt idx="3">
                  <c:v>Rentabilité relative</c:v>
                </c:pt>
              </c:strCache>
            </c:strRef>
          </c:cat>
          <c:val>
            <c:numRef>
              <c:f>Priorités!$AC$8:$AC$11</c:f>
              <c:numCache>
                <c:formatCode>0.00</c:formatCode>
                <c:ptCount val="4"/>
                <c:pt idx="0">
                  <c:v>0</c:v>
                </c:pt>
                <c:pt idx="1">
                  <c:v>0</c:v>
                </c:pt>
                <c:pt idx="2">
                  <c:v>0</c:v>
                </c:pt>
                <c:pt idx="3">
                  <c:v>0</c:v>
                </c:pt>
              </c:numCache>
            </c:numRef>
          </c:val>
          <c:extLst>
            <c:ext xmlns:c16="http://schemas.microsoft.com/office/drawing/2014/chart" uri="{C3380CC4-5D6E-409C-BE32-E72D297353CC}">
              <c16:uniqueId val="{00000000-0E66-8F46-9603-6785E4589524}"/>
            </c:ext>
          </c:extLst>
        </c:ser>
        <c:ser>
          <c:idx val="1"/>
          <c:order val="1"/>
          <c:tx>
            <c:strRef>
              <c:f>Priorités!$J$6</c:f>
              <c:strCache>
                <c:ptCount val="1"/>
                <c:pt idx="0">
                  <c:v>Immeuble 8</c:v>
                </c:pt>
              </c:strCache>
            </c:strRef>
          </c:tx>
          <c:spPr>
            <a:ln>
              <a:solidFill>
                <a:srgbClr val="FFC000"/>
              </a:solidFill>
            </a:ln>
          </c:spPr>
          <c:marker>
            <c:symbol val="none"/>
          </c:marker>
          <c:val>
            <c:numRef>
              <c:f>Priorités!$AC$15:$AC$18</c:f>
              <c:numCache>
                <c:formatCode>0.00</c:formatCode>
                <c:ptCount val="4"/>
                <c:pt idx="0">
                  <c:v>9.9999999999999982</c:v>
                </c:pt>
                <c:pt idx="1">
                  <c:v>11.111111111111111</c:v>
                </c:pt>
                <c:pt idx="2">
                  <c:v>4</c:v>
                </c:pt>
                <c:pt idx="3">
                  <c:v>4</c:v>
                </c:pt>
              </c:numCache>
            </c:numRef>
          </c:val>
          <c:extLst>
            <c:ext xmlns:c16="http://schemas.microsoft.com/office/drawing/2014/chart" uri="{C3380CC4-5D6E-409C-BE32-E72D297353CC}">
              <c16:uniqueId val="{00000001-0E66-8F46-9603-6785E4589524}"/>
            </c:ext>
          </c:extLst>
        </c:ser>
        <c:ser>
          <c:idx val="3"/>
          <c:order val="2"/>
          <c:tx>
            <c:strRef>
              <c:f>Priorités!$J$6</c:f>
              <c:strCache>
                <c:ptCount val="1"/>
                <c:pt idx="0">
                  <c:v>Immeuble 8</c:v>
                </c:pt>
              </c:strCache>
            </c:strRef>
          </c:tx>
          <c:spPr>
            <a:ln>
              <a:solidFill>
                <a:srgbClr val="FF0000"/>
              </a:solidFill>
            </a:ln>
          </c:spPr>
          <c:marker>
            <c:symbol val="none"/>
          </c:marker>
          <c:val>
            <c:numRef>
              <c:f>Priorités!$AC$20:$AC$23</c:f>
              <c:numCache>
                <c:formatCode>0.00</c:formatCode>
                <c:ptCount val="4"/>
                <c:pt idx="0">
                  <c:v>0</c:v>
                </c:pt>
                <c:pt idx="1">
                  <c:v>0</c:v>
                </c:pt>
                <c:pt idx="2">
                  <c:v>0</c:v>
                </c:pt>
                <c:pt idx="3">
                  <c:v>0</c:v>
                </c:pt>
              </c:numCache>
            </c:numRef>
          </c:val>
          <c:extLst>
            <c:ext xmlns:c16="http://schemas.microsoft.com/office/drawing/2014/chart" uri="{C3380CC4-5D6E-409C-BE32-E72D297353CC}">
              <c16:uniqueId val="{00000002-0E66-8F46-9603-6785E4589524}"/>
            </c:ext>
          </c:extLst>
        </c:ser>
        <c:dLbls>
          <c:showLegendKey val="0"/>
          <c:showVal val="0"/>
          <c:showCatName val="0"/>
          <c:showSerName val="0"/>
          <c:showPercent val="0"/>
          <c:showBubbleSize val="0"/>
        </c:dLbls>
        <c:axId val="-2056712024"/>
        <c:axId val="-2110362024"/>
      </c:radarChart>
      <c:catAx>
        <c:axId val="-2056712024"/>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110362024"/>
        <c:crosses val="autoZero"/>
        <c:auto val="1"/>
        <c:lblAlgn val="ctr"/>
        <c:lblOffset val="100"/>
        <c:noMultiLvlLbl val="0"/>
      </c:catAx>
      <c:valAx>
        <c:axId val="-211036202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cross"/>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panose="02000503000000020004" pitchFamily="2" charset="0"/>
                <a:ea typeface="+mn-ea"/>
                <a:cs typeface="+mn-cs"/>
              </a:defRPr>
            </a:pPr>
            <a:endParaRPr lang="fr-FR"/>
          </a:p>
        </c:txPr>
        <c:crossAx val="-2056712024"/>
        <c:crosses val="autoZero"/>
        <c:crossBetween val="between"/>
        <c:majorUnit val="5"/>
      </c:valAx>
      <c:spPr>
        <a:noFill/>
      </c:spPr>
    </c:plotArea>
    <c:plotVisOnly val="1"/>
    <c:dispBlanksAs val="span"/>
    <c:showDLblsOverMax val="0"/>
    <c:extLst/>
  </c:chart>
  <c:txPr>
    <a:bodyPr/>
    <a:lstStyle/>
    <a:p>
      <a:pPr>
        <a:defRPr/>
      </a:pPr>
      <a:endParaRPr lang="fr-FR"/>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3" Type="http://schemas.openxmlformats.org/officeDocument/2006/relationships/image" Target="../media/image9.jpeg"/><Relationship Id="rId18" Type="http://schemas.openxmlformats.org/officeDocument/2006/relationships/image" Target="../media/image14.jpeg"/><Relationship Id="rId26" Type="http://schemas.openxmlformats.org/officeDocument/2006/relationships/chart" Target="../charts/chart7.xml"/><Relationship Id="rId3" Type="http://schemas.openxmlformats.org/officeDocument/2006/relationships/chart" Target="../charts/chart3.xml"/><Relationship Id="rId21" Type="http://schemas.openxmlformats.org/officeDocument/2006/relationships/image" Target="../media/image17.jpeg"/><Relationship Id="rId34" Type="http://schemas.openxmlformats.org/officeDocument/2006/relationships/chart" Target="../charts/chart15.xml"/><Relationship Id="rId7" Type="http://schemas.openxmlformats.org/officeDocument/2006/relationships/image" Target="../media/image3.jpeg"/><Relationship Id="rId12" Type="http://schemas.openxmlformats.org/officeDocument/2006/relationships/image" Target="../media/image8.jpeg"/><Relationship Id="rId17" Type="http://schemas.openxmlformats.org/officeDocument/2006/relationships/image" Target="../media/image13.jpeg"/><Relationship Id="rId25" Type="http://schemas.openxmlformats.org/officeDocument/2006/relationships/chart" Target="../charts/chart6.xml"/><Relationship Id="rId33" Type="http://schemas.openxmlformats.org/officeDocument/2006/relationships/chart" Target="../charts/chart14.xml"/><Relationship Id="rId2" Type="http://schemas.openxmlformats.org/officeDocument/2006/relationships/chart" Target="../charts/chart2.xml"/><Relationship Id="rId16" Type="http://schemas.openxmlformats.org/officeDocument/2006/relationships/image" Target="../media/image12.jpeg"/><Relationship Id="rId20" Type="http://schemas.openxmlformats.org/officeDocument/2006/relationships/image" Target="../media/image16.jpeg"/><Relationship Id="rId29" Type="http://schemas.openxmlformats.org/officeDocument/2006/relationships/chart" Target="../charts/chart10.xml"/><Relationship Id="rId1" Type="http://schemas.openxmlformats.org/officeDocument/2006/relationships/chart" Target="../charts/chart1.xml"/><Relationship Id="rId6" Type="http://schemas.microsoft.com/office/2007/relationships/hdphoto" Target="../media/hdphoto1.wdp"/><Relationship Id="rId11" Type="http://schemas.openxmlformats.org/officeDocument/2006/relationships/image" Target="../media/image7.jpeg"/><Relationship Id="rId24" Type="http://schemas.openxmlformats.org/officeDocument/2006/relationships/chart" Target="../charts/chart5.xml"/><Relationship Id="rId32" Type="http://schemas.openxmlformats.org/officeDocument/2006/relationships/chart" Target="../charts/chart13.xml"/><Relationship Id="rId5" Type="http://schemas.openxmlformats.org/officeDocument/2006/relationships/image" Target="../media/image2.png"/><Relationship Id="rId15" Type="http://schemas.openxmlformats.org/officeDocument/2006/relationships/image" Target="../media/image11.jpeg"/><Relationship Id="rId23" Type="http://schemas.openxmlformats.org/officeDocument/2006/relationships/chart" Target="../charts/chart4.xml"/><Relationship Id="rId28" Type="http://schemas.openxmlformats.org/officeDocument/2006/relationships/chart" Target="../charts/chart9.xml"/><Relationship Id="rId36" Type="http://schemas.openxmlformats.org/officeDocument/2006/relationships/chart" Target="../charts/chart17.xml"/><Relationship Id="rId10" Type="http://schemas.openxmlformats.org/officeDocument/2006/relationships/image" Target="../media/image6.jpeg"/><Relationship Id="rId19" Type="http://schemas.openxmlformats.org/officeDocument/2006/relationships/image" Target="../media/image15.jpeg"/><Relationship Id="rId31" Type="http://schemas.openxmlformats.org/officeDocument/2006/relationships/chart" Target="../charts/chart12.xml"/><Relationship Id="rId4" Type="http://schemas.openxmlformats.org/officeDocument/2006/relationships/image" Target="../media/image1.jpeg"/><Relationship Id="rId9" Type="http://schemas.openxmlformats.org/officeDocument/2006/relationships/image" Target="../media/image5.jpeg"/><Relationship Id="rId14" Type="http://schemas.openxmlformats.org/officeDocument/2006/relationships/image" Target="../media/image10.jpeg"/><Relationship Id="rId22" Type="http://schemas.openxmlformats.org/officeDocument/2006/relationships/image" Target="../media/image18.tiff"/><Relationship Id="rId27" Type="http://schemas.openxmlformats.org/officeDocument/2006/relationships/chart" Target="../charts/chart8.xml"/><Relationship Id="rId30" Type="http://schemas.openxmlformats.org/officeDocument/2006/relationships/chart" Target="../charts/chart11.xml"/><Relationship Id="rId35" Type="http://schemas.openxmlformats.org/officeDocument/2006/relationships/chart" Target="../charts/chart16.xml"/><Relationship Id="rId8"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4.jpeg"/><Relationship Id="rId13" Type="http://schemas.openxmlformats.org/officeDocument/2006/relationships/image" Target="../media/image9.jpeg"/><Relationship Id="rId18" Type="http://schemas.openxmlformats.org/officeDocument/2006/relationships/image" Target="../media/image27.jpeg"/><Relationship Id="rId3" Type="http://schemas.openxmlformats.org/officeDocument/2006/relationships/image" Target="../media/image21.png"/><Relationship Id="rId21" Type="http://schemas.openxmlformats.org/officeDocument/2006/relationships/image" Target="../media/image28.jpeg"/><Relationship Id="rId7" Type="http://schemas.openxmlformats.org/officeDocument/2006/relationships/image" Target="../media/image3.jpeg"/><Relationship Id="rId12" Type="http://schemas.openxmlformats.org/officeDocument/2006/relationships/image" Target="../media/image8.jpeg"/><Relationship Id="rId17" Type="http://schemas.openxmlformats.org/officeDocument/2006/relationships/image" Target="../media/image26.jpeg"/><Relationship Id="rId2" Type="http://schemas.openxmlformats.org/officeDocument/2006/relationships/image" Target="../media/image20.jpeg"/><Relationship Id="rId16" Type="http://schemas.openxmlformats.org/officeDocument/2006/relationships/image" Target="../media/image12.jpeg"/><Relationship Id="rId20" Type="http://schemas.openxmlformats.org/officeDocument/2006/relationships/image" Target="../media/image16.jpeg"/><Relationship Id="rId1" Type="http://schemas.openxmlformats.org/officeDocument/2006/relationships/image" Target="../media/image19.jpeg"/><Relationship Id="rId6" Type="http://schemas.microsoft.com/office/2007/relationships/hdphoto" Target="../media/hdphoto2.wdp"/><Relationship Id="rId11" Type="http://schemas.openxmlformats.org/officeDocument/2006/relationships/image" Target="../media/image24.jpeg"/><Relationship Id="rId5" Type="http://schemas.openxmlformats.org/officeDocument/2006/relationships/image" Target="../media/image2.png"/><Relationship Id="rId15" Type="http://schemas.openxmlformats.org/officeDocument/2006/relationships/image" Target="../media/image11.jpeg"/><Relationship Id="rId10" Type="http://schemas.openxmlformats.org/officeDocument/2006/relationships/image" Target="../media/image23.jpeg"/><Relationship Id="rId19" Type="http://schemas.openxmlformats.org/officeDocument/2006/relationships/image" Target="../media/image15.jpeg"/><Relationship Id="rId4" Type="http://schemas.openxmlformats.org/officeDocument/2006/relationships/image" Target="../media/image22.jpeg"/><Relationship Id="rId9" Type="http://schemas.openxmlformats.org/officeDocument/2006/relationships/image" Target="../media/image5.jpeg"/><Relationship Id="rId14" Type="http://schemas.openxmlformats.org/officeDocument/2006/relationships/image" Target="../media/image25.jpeg"/><Relationship Id="rId22" Type="http://schemas.openxmlformats.org/officeDocument/2006/relationships/image" Target="../media/image29.tiff"/></Relationships>
</file>

<file path=xl/drawings/drawing1.xml><?xml version="1.0" encoding="utf-8"?>
<xdr:wsDr xmlns:xdr="http://schemas.openxmlformats.org/drawingml/2006/spreadsheetDrawing" xmlns:a="http://schemas.openxmlformats.org/drawingml/2006/main">
  <xdr:twoCellAnchor>
    <xdr:from>
      <xdr:col>0</xdr:col>
      <xdr:colOff>34235</xdr:colOff>
      <xdr:row>30</xdr:row>
      <xdr:rowOff>156914</xdr:rowOff>
    </xdr:from>
    <xdr:to>
      <xdr:col>1</xdr:col>
      <xdr:colOff>3855420</xdr:colOff>
      <xdr:row>45</xdr:row>
      <xdr:rowOff>11109</xdr:rowOff>
    </xdr:to>
    <xdr:graphicFrame macro="">
      <xdr:nvGraphicFramePr>
        <xdr:cNvPr id="2" name="Diagramm 1">
          <a:extLst>
            <a:ext uri="{FF2B5EF4-FFF2-40B4-BE49-F238E27FC236}">
              <a16:creationId xmlns:a16="http://schemas.microsoft.com/office/drawing/2014/main" id="{5FA60481-8275-DA49-9090-8C21E4BB6B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3852428</xdr:colOff>
      <xdr:row>30</xdr:row>
      <xdr:rowOff>155655</xdr:rowOff>
    </xdr:from>
    <xdr:to>
      <xdr:col>6</xdr:col>
      <xdr:colOff>133928</xdr:colOff>
      <xdr:row>45</xdr:row>
      <xdr:rowOff>7468</xdr:rowOff>
    </xdr:to>
    <xdr:graphicFrame macro="">
      <xdr:nvGraphicFramePr>
        <xdr:cNvPr id="20" name="Diagramm 1">
          <a:extLst>
            <a:ext uri="{FF2B5EF4-FFF2-40B4-BE49-F238E27FC236}">
              <a16:creationId xmlns:a16="http://schemas.microsoft.com/office/drawing/2014/main" id="{04BA4361-851D-FE42-8C50-418AE8C5A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134765</xdr:colOff>
      <xdr:row>30</xdr:row>
      <xdr:rowOff>156765</xdr:rowOff>
    </xdr:from>
    <xdr:to>
      <xdr:col>10</xdr:col>
      <xdr:colOff>303455</xdr:colOff>
      <xdr:row>45</xdr:row>
      <xdr:rowOff>7204</xdr:rowOff>
    </xdr:to>
    <xdr:graphicFrame macro="">
      <xdr:nvGraphicFramePr>
        <xdr:cNvPr id="21" name="Diagramm 1">
          <a:extLst>
            <a:ext uri="{FF2B5EF4-FFF2-40B4-BE49-F238E27FC236}">
              <a16:creationId xmlns:a16="http://schemas.microsoft.com/office/drawing/2014/main" id="{B9884C56-70A5-9041-8F33-8177B8387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103674</xdr:colOff>
      <xdr:row>0</xdr:row>
      <xdr:rowOff>77755</xdr:rowOff>
    </xdr:from>
    <xdr:to>
      <xdr:col>18</xdr:col>
      <xdr:colOff>880583</xdr:colOff>
      <xdr:row>1</xdr:row>
      <xdr:rowOff>245188</xdr:rowOff>
    </xdr:to>
    <xdr:pic>
      <xdr:nvPicPr>
        <xdr:cNvPr id="37" name="Image 36" descr="En-tête de page_pour JPG dans word">
          <a:extLst>
            <a:ext uri="{FF2B5EF4-FFF2-40B4-BE49-F238E27FC236}">
              <a16:creationId xmlns:a16="http://schemas.microsoft.com/office/drawing/2014/main" id="{412264ED-03AC-C540-99C6-D74A25800CBA}"/>
            </a:ext>
          </a:extLst>
        </xdr:cNvPr>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4021837" y="77755"/>
          <a:ext cx="6530787" cy="508000"/>
        </a:xfrm>
        <a:prstGeom prst="rect">
          <a:avLst/>
        </a:prstGeom>
        <a:noFill/>
        <a:ln>
          <a:noFill/>
        </a:ln>
      </xdr:spPr>
    </xdr:pic>
    <xdr:clientData/>
  </xdr:twoCellAnchor>
  <xdr:twoCellAnchor editAs="oneCell">
    <xdr:from>
      <xdr:col>2</xdr:col>
      <xdr:colOff>75420</xdr:colOff>
      <xdr:row>6</xdr:row>
      <xdr:rowOff>38926</xdr:rowOff>
    </xdr:from>
    <xdr:to>
      <xdr:col>2</xdr:col>
      <xdr:colOff>878294</xdr:colOff>
      <xdr:row>6</xdr:row>
      <xdr:rowOff>934253</xdr:rowOff>
    </xdr:to>
    <xdr:pic>
      <xdr:nvPicPr>
        <xdr:cNvPr id="9" name="Image 8">
          <a:extLst>
            <a:ext uri="{FF2B5EF4-FFF2-40B4-BE49-F238E27FC236}">
              <a16:creationId xmlns:a16="http://schemas.microsoft.com/office/drawing/2014/main" id="{D0B42AE1-7F6C-B643-94F7-B88A3F3623CB}"/>
            </a:ext>
          </a:extLst>
        </xdr:cNvPr>
        <xdr:cNvPicPr>
          <a:picLocks noChangeAspect="1"/>
        </xdr:cNvPicPr>
      </xdr:nvPicPr>
      <xdr:blipFill rotWithShape="1">
        <a:blip xmlns:r="http://schemas.openxmlformats.org/officeDocument/2006/relationships" r:embed="rId5" cstate="screen">
          <a:extLst>
            <a:ext uri="{BEBA8EAE-BF5A-486C-A8C5-ECC9F3942E4B}">
              <a14:imgProps xmlns:a14="http://schemas.microsoft.com/office/drawing/2010/main">
                <a14:imgLayer r:embed="rId6">
                  <a14:imgEffect>
                    <a14:brightnessContrast bright="32000"/>
                  </a14:imgEffect>
                </a14:imgLayer>
              </a14:imgProps>
            </a:ext>
            <a:ext uri="{28A0092B-C50C-407E-A947-70E740481C1C}">
              <a14:useLocalDpi xmlns:a14="http://schemas.microsoft.com/office/drawing/2010/main"/>
            </a:ext>
          </a:extLst>
        </a:blip>
        <a:srcRect/>
        <a:stretch/>
      </xdr:blipFill>
      <xdr:spPr>
        <a:xfrm>
          <a:off x="5942820" y="1943926"/>
          <a:ext cx="802874" cy="895327"/>
        </a:xfrm>
        <a:prstGeom prst="rect">
          <a:avLst/>
        </a:prstGeom>
      </xdr:spPr>
    </xdr:pic>
    <xdr:clientData/>
  </xdr:twoCellAnchor>
  <xdr:twoCellAnchor editAs="oneCell">
    <xdr:from>
      <xdr:col>3</xdr:col>
      <xdr:colOff>71699</xdr:colOff>
      <xdr:row>6</xdr:row>
      <xdr:rowOff>37353</xdr:rowOff>
    </xdr:from>
    <xdr:to>
      <xdr:col>3</xdr:col>
      <xdr:colOff>889314</xdr:colOff>
      <xdr:row>6</xdr:row>
      <xdr:rowOff>933465</xdr:rowOff>
    </xdr:to>
    <xdr:pic>
      <xdr:nvPicPr>
        <xdr:cNvPr id="10" name="Image 9">
          <a:extLst>
            <a:ext uri="{FF2B5EF4-FFF2-40B4-BE49-F238E27FC236}">
              <a16:creationId xmlns:a16="http://schemas.microsoft.com/office/drawing/2014/main" id="{B0E9B06E-E873-B444-BAB9-6E1C501A5AC5}"/>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6891599" y="1942353"/>
          <a:ext cx="817615" cy="896112"/>
        </a:xfrm>
        <a:prstGeom prst="rect">
          <a:avLst/>
        </a:prstGeom>
      </xdr:spPr>
    </xdr:pic>
    <xdr:clientData/>
  </xdr:twoCellAnchor>
  <xdr:twoCellAnchor editAs="oneCell">
    <xdr:from>
      <xdr:col>4</xdr:col>
      <xdr:colOff>75850</xdr:colOff>
      <xdr:row>6</xdr:row>
      <xdr:rowOff>41502</xdr:rowOff>
    </xdr:from>
    <xdr:to>
      <xdr:col>4</xdr:col>
      <xdr:colOff>891012</xdr:colOff>
      <xdr:row>6</xdr:row>
      <xdr:rowOff>933823</xdr:rowOff>
    </xdr:to>
    <xdr:pic>
      <xdr:nvPicPr>
        <xdr:cNvPr id="11" name="Image 10">
          <a:extLst>
            <a:ext uri="{FF2B5EF4-FFF2-40B4-BE49-F238E27FC236}">
              <a16:creationId xmlns:a16="http://schemas.microsoft.com/office/drawing/2014/main" id="{009784AF-BA04-6D48-BEA9-DFE3C5FA80E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7848250" y="1946502"/>
          <a:ext cx="815162" cy="892321"/>
        </a:xfrm>
        <a:prstGeom prst="rect">
          <a:avLst/>
        </a:prstGeom>
      </xdr:spPr>
    </xdr:pic>
    <xdr:clientData/>
  </xdr:twoCellAnchor>
  <xdr:twoCellAnchor editAs="oneCell">
    <xdr:from>
      <xdr:col>6</xdr:col>
      <xdr:colOff>76415</xdr:colOff>
      <xdr:row>6</xdr:row>
      <xdr:rowOff>36812</xdr:rowOff>
    </xdr:from>
    <xdr:to>
      <xdr:col>6</xdr:col>
      <xdr:colOff>891011</xdr:colOff>
      <xdr:row>6</xdr:row>
      <xdr:rowOff>942577</xdr:rowOff>
    </xdr:to>
    <xdr:pic>
      <xdr:nvPicPr>
        <xdr:cNvPr id="12" name="Picture 1">
          <a:extLst>
            <a:ext uri="{FF2B5EF4-FFF2-40B4-BE49-F238E27FC236}">
              <a16:creationId xmlns:a16="http://schemas.microsoft.com/office/drawing/2014/main" id="{2C237446-9302-944B-89A3-CC200ABC5A90}"/>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bwMode="auto">
        <a:xfrm>
          <a:off x="9753815" y="1941812"/>
          <a:ext cx="814596" cy="905765"/>
        </a:xfrm>
        <a:prstGeom prst="rect">
          <a:avLst/>
        </a:prstGeom>
        <a:noFill/>
        <a:ln>
          <a:noFill/>
        </a:ln>
      </xdr:spPr>
    </xdr:pic>
    <xdr:clientData/>
  </xdr:twoCellAnchor>
  <xdr:twoCellAnchor editAs="oneCell">
    <xdr:from>
      <xdr:col>5</xdr:col>
      <xdr:colOff>70001</xdr:colOff>
      <xdr:row>6</xdr:row>
      <xdr:rowOff>38485</xdr:rowOff>
    </xdr:from>
    <xdr:to>
      <xdr:col>5</xdr:col>
      <xdr:colOff>900634</xdr:colOff>
      <xdr:row>6</xdr:row>
      <xdr:rowOff>939671</xdr:rowOff>
    </xdr:to>
    <xdr:pic>
      <xdr:nvPicPr>
        <xdr:cNvPr id="13" name="Image 12">
          <a:extLst>
            <a:ext uri="{FF2B5EF4-FFF2-40B4-BE49-F238E27FC236}">
              <a16:creationId xmlns:a16="http://schemas.microsoft.com/office/drawing/2014/main" id="{214789D1-2724-C744-B742-B3913AD0102C}"/>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8794901" y="1943485"/>
          <a:ext cx="830633" cy="901186"/>
        </a:xfrm>
        <a:prstGeom prst="rect">
          <a:avLst/>
        </a:prstGeom>
      </xdr:spPr>
    </xdr:pic>
    <xdr:clientData/>
  </xdr:twoCellAnchor>
  <xdr:twoCellAnchor editAs="oneCell">
    <xdr:from>
      <xdr:col>12</xdr:col>
      <xdr:colOff>68799</xdr:colOff>
      <xdr:row>6</xdr:row>
      <xdr:rowOff>43295</xdr:rowOff>
    </xdr:from>
    <xdr:to>
      <xdr:col>12</xdr:col>
      <xdr:colOff>898628</xdr:colOff>
      <xdr:row>6</xdr:row>
      <xdr:rowOff>934229</xdr:rowOff>
    </xdr:to>
    <xdr:pic>
      <xdr:nvPicPr>
        <xdr:cNvPr id="14" name="Image 13">
          <a:extLst>
            <a:ext uri="{FF2B5EF4-FFF2-40B4-BE49-F238E27FC236}">
              <a16:creationId xmlns:a16="http://schemas.microsoft.com/office/drawing/2014/main" id="{41C98207-B5CA-8A46-A0DF-E8647C97722B}"/>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15461199" y="1948295"/>
          <a:ext cx="829829" cy="890934"/>
        </a:xfrm>
        <a:prstGeom prst="rect">
          <a:avLst/>
        </a:prstGeom>
      </xdr:spPr>
    </xdr:pic>
    <xdr:clientData/>
  </xdr:twoCellAnchor>
  <xdr:twoCellAnchor editAs="oneCell">
    <xdr:from>
      <xdr:col>8</xdr:col>
      <xdr:colOff>69751</xdr:colOff>
      <xdr:row>6</xdr:row>
      <xdr:rowOff>43325</xdr:rowOff>
    </xdr:from>
    <xdr:to>
      <xdr:col>8</xdr:col>
      <xdr:colOff>875926</xdr:colOff>
      <xdr:row>6</xdr:row>
      <xdr:rowOff>942377</xdr:rowOff>
    </xdr:to>
    <xdr:pic>
      <xdr:nvPicPr>
        <xdr:cNvPr id="15" name="Image 14">
          <a:extLst>
            <a:ext uri="{FF2B5EF4-FFF2-40B4-BE49-F238E27FC236}">
              <a16:creationId xmlns:a16="http://schemas.microsoft.com/office/drawing/2014/main" id="{E30BE9BA-76A6-2A44-998C-569CFB649CB3}"/>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11652151" y="1948325"/>
          <a:ext cx="806175" cy="899052"/>
        </a:xfrm>
        <a:prstGeom prst="rect">
          <a:avLst/>
        </a:prstGeom>
      </xdr:spPr>
    </xdr:pic>
    <xdr:clientData/>
  </xdr:twoCellAnchor>
  <xdr:twoCellAnchor editAs="oneCell">
    <xdr:from>
      <xdr:col>9</xdr:col>
      <xdr:colOff>73433</xdr:colOff>
      <xdr:row>6</xdr:row>
      <xdr:rowOff>47856</xdr:rowOff>
    </xdr:from>
    <xdr:to>
      <xdr:col>9</xdr:col>
      <xdr:colOff>891873</xdr:colOff>
      <xdr:row>6</xdr:row>
      <xdr:rowOff>942378</xdr:rowOff>
    </xdr:to>
    <xdr:pic>
      <xdr:nvPicPr>
        <xdr:cNvPr id="16" name="Image 15">
          <a:extLst>
            <a:ext uri="{FF2B5EF4-FFF2-40B4-BE49-F238E27FC236}">
              <a16:creationId xmlns:a16="http://schemas.microsoft.com/office/drawing/2014/main" id="{27CD6B2A-5CF4-A649-A339-F46ACEEE5B88}"/>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12608333" y="1952856"/>
          <a:ext cx="818440" cy="894522"/>
        </a:xfrm>
        <a:prstGeom prst="rect">
          <a:avLst/>
        </a:prstGeom>
      </xdr:spPr>
    </xdr:pic>
    <xdr:clientData/>
  </xdr:twoCellAnchor>
  <xdr:twoCellAnchor editAs="oneCell">
    <xdr:from>
      <xdr:col>13</xdr:col>
      <xdr:colOff>62389</xdr:colOff>
      <xdr:row>6</xdr:row>
      <xdr:rowOff>58898</xdr:rowOff>
    </xdr:from>
    <xdr:to>
      <xdr:col>13</xdr:col>
      <xdr:colOff>899094</xdr:colOff>
      <xdr:row>6</xdr:row>
      <xdr:rowOff>938695</xdr:rowOff>
    </xdr:to>
    <xdr:pic>
      <xdr:nvPicPr>
        <xdr:cNvPr id="17" name="Image 16">
          <a:extLst>
            <a:ext uri="{FF2B5EF4-FFF2-40B4-BE49-F238E27FC236}">
              <a16:creationId xmlns:a16="http://schemas.microsoft.com/office/drawing/2014/main" id="{95B97781-BE1E-5940-A6C8-56EA2D34E4F9}"/>
            </a:ext>
          </a:extLst>
        </xdr:cNvPr>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a:xfrm>
          <a:off x="16407289" y="1963898"/>
          <a:ext cx="836705" cy="879797"/>
        </a:xfrm>
        <a:prstGeom prst="rect">
          <a:avLst/>
        </a:prstGeom>
      </xdr:spPr>
    </xdr:pic>
    <xdr:clientData/>
  </xdr:twoCellAnchor>
  <xdr:twoCellAnchor editAs="oneCell">
    <xdr:from>
      <xdr:col>10</xdr:col>
      <xdr:colOff>73865</xdr:colOff>
      <xdr:row>6</xdr:row>
      <xdr:rowOff>49598</xdr:rowOff>
    </xdr:from>
    <xdr:to>
      <xdr:col>10</xdr:col>
      <xdr:colOff>885885</xdr:colOff>
      <xdr:row>6</xdr:row>
      <xdr:rowOff>938696</xdr:rowOff>
    </xdr:to>
    <xdr:pic>
      <xdr:nvPicPr>
        <xdr:cNvPr id="18" name="Image 17">
          <a:extLst>
            <a:ext uri="{FF2B5EF4-FFF2-40B4-BE49-F238E27FC236}">
              <a16:creationId xmlns:a16="http://schemas.microsoft.com/office/drawing/2014/main" id="{4B7860E7-185A-0646-A285-1D141C51FCEE}"/>
            </a:ext>
          </a:extLst>
        </xdr:cNvPr>
        <xdr:cNvPicPr>
          <a:picLocks noChangeAspect="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a:xfrm>
          <a:off x="13561265" y="1954598"/>
          <a:ext cx="812020" cy="889098"/>
        </a:xfrm>
        <a:prstGeom prst="rect">
          <a:avLst/>
        </a:prstGeom>
      </xdr:spPr>
    </xdr:pic>
    <xdr:clientData/>
  </xdr:twoCellAnchor>
  <xdr:twoCellAnchor editAs="oneCell">
    <xdr:from>
      <xdr:col>14</xdr:col>
      <xdr:colOff>77113</xdr:colOff>
      <xdr:row>6</xdr:row>
      <xdr:rowOff>38977</xdr:rowOff>
    </xdr:from>
    <xdr:to>
      <xdr:col>14</xdr:col>
      <xdr:colOff>892382</xdr:colOff>
      <xdr:row>6</xdr:row>
      <xdr:rowOff>946477</xdr:rowOff>
    </xdr:to>
    <xdr:pic>
      <xdr:nvPicPr>
        <xdr:cNvPr id="19" name="Image 18">
          <a:extLst>
            <a:ext uri="{FF2B5EF4-FFF2-40B4-BE49-F238E27FC236}">
              <a16:creationId xmlns:a16="http://schemas.microsoft.com/office/drawing/2014/main" id="{185381CC-D41C-894A-B9EB-5FB51BE591A6}"/>
            </a:ext>
          </a:extLst>
        </xdr:cNvPr>
        <xdr:cNvPicPr>
          <a:picLocks noChangeAspect="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a:xfrm>
          <a:off x="17374513" y="1943977"/>
          <a:ext cx="815269" cy="907500"/>
        </a:xfrm>
        <a:prstGeom prst="rect">
          <a:avLst/>
        </a:prstGeom>
      </xdr:spPr>
    </xdr:pic>
    <xdr:clientData/>
  </xdr:twoCellAnchor>
  <xdr:twoCellAnchor editAs="oneCell">
    <xdr:from>
      <xdr:col>16</xdr:col>
      <xdr:colOff>38977</xdr:colOff>
      <xdr:row>6</xdr:row>
      <xdr:rowOff>45474</xdr:rowOff>
    </xdr:from>
    <xdr:to>
      <xdr:col>16</xdr:col>
      <xdr:colOff>870487</xdr:colOff>
      <xdr:row>6</xdr:row>
      <xdr:rowOff>954936</xdr:rowOff>
    </xdr:to>
    <xdr:pic>
      <xdr:nvPicPr>
        <xdr:cNvPr id="22" name="Image 21">
          <a:extLst>
            <a:ext uri="{FF2B5EF4-FFF2-40B4-BE49-F238E27FC236}">
              <a16:creationId xmlns:a16="http://schemas.microsoft.com/office/drawing/2014/main" id="{06C73A2C-7D71-654B-9E4D-99BC2147F481}"/>
            </a:ext>
          </a:extLst>
        </xdr:cNvPr>
        <xdr:cNvPicPr>
          <a:picLocks noChangeAspect="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a:stretch/>
      </xdr:blipFill>
      <xdr:spPr>
        <a:xfrm>
          <a:off x="19241377" y="1950474"/>
          <a:ext cx="831510" cy="909462"/>
        </a:xfrm>
        <a:prstGeom prst="rect">
          <a:avLst/>
        </a:prstGeom>
      </xdr:spPr>
    </xdr:pic>
    <xdr:clientData/>
  </xdr:twoCellAnchor>
  <xdr:twoCellAnchor editAs="oneCell">
    <xdr:from>
      <xdr:col>17</xdr:col>
      <xdr:colOff>45475</xdr:colOff>
      <xdr:row>6</xdr:row>
      <xdr:rowOff>38978</xdr:rowOff>
    </xdr:from>
    <xdr:to>
      <xdr:col>17</xdr:col>
      <xdr:colOff>876983</xdr:colOff>
      <xdr:row>6</xdr:row>
      <xdr:rowOff>953378</xdr:rowOff>
    </xdr:to>
    <xdr:pic>
      <xdr:nvPicPr>
        <xdr:cNvPr id="23" name="Image 22">
          <a:extLst>
            <a:ext uri="{FF2B5EF4-FFF2-40B4-BE49-F238E27FC236}">
              <a16:creationId xmlns:a16="http://schemas.microsoft.com/office/drawing/2014/main" id="{89B170E9-EB2D-1A4C-BE19-11B21C17E72E}"/>
            </a:ext>
          </a:extLst>
        </xdr:cNvPr>
        <xdr:cNvPicPr>
          <a:picLocks noChangeAspect="1"/>
        </xdr:cNvPicPr>
      </xdr:nvPicPr>
      <xdr:blipFill rotWithShape="1">
        <a:blip xmlns:r="http://schemas.openxmlformats.org/officeDocument/2006/relationships" r:embed="rId18" cstate="screen">
          <a:extLst>
            <a:ext uri="{28A0092B-C50C-407E-A947-70E740481C1C}">
              <a14:useLocalDpi xmlns:a14="http://schemas.microsoft.com/office/drawing/2010/main"/>
            </a:ext>
          </a:extLst>
        </a:blip>
        <a:srcRect/>
        <a:stretch/>
      </xdr:blipFill>
      <xdr:spPr>
        <a:xfrm>
          <a:off x="20200375" y="1943978"/>
          <a:ext cx="831508" cy="914400"/>
        </a:xfrm>
        <a:prstGeom prst="rect">
          <a:avLst/>
        </a:prstGeom>
      </xdr:spPr>
    </xdr:pic>
    <xdr:clientData/>
  </xdr:twoCellAnchor>
  <xdr:twoCellAnchor editAs="oneCell">
    <xdr:from>
      <xdr:col>15</xdr:col>
      <xdr:colOff>77229</xdr:colOff>
      <xdr:row>6</xdr:row>
      <xdr:rowOff>44603</xdr:rowOff>
    </xdr:from>
    <xdr:to>
      <xdr:col>15</xdr:col>
      <xdr:colOff>846754</xdr:colOff>
      <xdr:row>6</xdr:row>
      <xdr:rowOff>939594</xdr:rowOff>
    </xdr:to>
    <xdr:pic>
      <xdr:nvPicPr>
        <xdr:cNvPr id="24" name="Image 23">
          <a:extLst>
            <a:ext uri="{FF2B5EF4-FFF2-40B4-BE49-F238E27FC236}">
              <a16:creationId xmlns:a16="http://schemas.microsoft.com/office/drawing/2014/main" id="{341B43FF-B07A-E14B-9060-339F14613BFE}"/>
            </a:ext>
          </a:extLst>
        </xdr:cNvPr>
        <xdr:cNvPicPr>
          <a:picLocks noChangeAspect="1"/>
        </xdr:cNvPicPr>
      </xdr:nvPicPr>
      <xdr:blipFill rotWithShape="1">
        <a:blip xmlns:r="http://schemas.openxmlformats.org/officeDocument/2006/relationships" r:embed="rId19" cstate="screen">
          <a:extLst>
            <a:ext uri="{28A0092B-C50C-407E-A947-70E740481C1C}">
              <a14:useLocalDpi xmlns:a14="http://schemas.microsoft.com/office/drawing/2010/main"/>
            </a:ext>
          </a:extLst>
        </a:blip>
        <a:srcRect/>
        <a:stretch/>
      </xdr:blipFill>
      <xdr:spPr>
        <a:xfrm>
          <a:off x="18327129" y="1949603"/>
          <a:ext cx="769525" cy="894991"/>
        </a:xfrm>
        <a:prstGeom prst="rect">
          <a:avLst/>
        </a:prstGeom>
      </xdr:spPr>
    </xdr:pic>
    <xdr:clientData/>
  </xdr:twoCellAnchor>
  <xdr:twoCellAnchor editAs="oneCell">
    <xdr:from>
      <xdr:col>7</xdr:col>
      <xdr:colOff>76874</xdr:colOff>
      <xdr:row>6</xdr:row>
      <xdr:rowOff>38485</xdr:rowOff>
    </xdr:from>
    <xdr:to>
      <xdr:col>7</xdr:col>
      <xdr:colOff>885056</xdr:colOff>
      <xdr:row>6</xdr:row>
      <xdr:rowOff>940130</xdr:rowOff>
    </xdr:to>
    <xdr:pic>
      <xdr:nvPicPr>
        <xdr:cNvPr id="26" name="Image 25">
          <a:extLst>
            <a:ext uri="{FF2B5EF4-FFF2-40B4-BE49-F238E27FC236}">
              <a16:creationId xmlns:a16="http://schemas.microsoft.com/office/drawing/2014/main" id="{42FF9F70-DF04-8448-952D-1A99B1CCE8FA}"/>
            </a:ext>
          </a:extLst>
        </xdr:cNvPr>
        <xdr:cNvPicPr>
          <a:picLocks noChangeAspect="1"/>
        </xdr:cNvPicPr>
      </xdr:nvPicPr>
      <xdr:blipFill rotWithShape="1">
        <a:blip xmlns:r="http://schemas.openxmlformats.org/officeDocument/2006/relationships" r:embed="rId20" cstate="screen">
          <a:extLst>
            <a:ext uri="{28A0092B-C50C-407E-A947-70E740481C1C}">
              <a14:useLocalDpi xmlns:a14="http://schemas.microsoft.com/office/drawing/2010/main"/>
            </a:ext>
          </a:extLst>
        </a:blip>
        <a:srcRect/>
        <a:stretch/>
      </xdr:blipFill>
      <xdr:spPr>
        <a:xfrm>
          <a:off x="10706774" y="1943485"/>
          <a:ext cx="808182" cy="901645"/>
        </a:xfrm>
        <a:prstGeom prst="rect">
          <a:avLst/>
        </a:prstGeom>
      </xdr:spPr>
    </xdr:pic>
    <xdr:clientData/>
  </xdr:twoCellAnchor>
  <xdr:twoCellAnchor editAs="oneCell">
    <xdr:from>
      <xdr:col>11</xdr:col>
      <xdr:colOff>66346</xdr:colOff>
      <xdr:row>6</xdr:row>
      <xdr:rowOff>196851</xdr:rowOff>
    </xdr:from>
    <xdr:to>
      <xdr:col>11</xdr:col>
      <xdr:colOff>898094</xdr:colOff>
      <xdr:row>6</xdr:row>
      <xdr:rowOff>942053</xdr:rowOff>
    </xdr:to>
    <xdr:pic>
      <xdr:nvPicPr>
        <xdr:cNvPr id="27" name="Image 26">
          <a:extLst>
            <a:ext uri="{FF2B5EF4-FFF2-40B4-BE49-F238E27FC236}">
              <a16:creationId xmlns:a16="http://schemas.microsoft.com/office/drawing/2014/main" id="{93FBC63A-92ED-CF4C-B8D2-7D4508C1DBF8}"/>
            </a:ext>
          </a:extLst>
        </xdr:cNvPr>
        <xdr:cNvPicPr>
          <a:picLocks noChangeAspect="1"/>
        </xdr:cNvPicPr>
      </xdr:nvPicPr>
      <xdr:blipFill rotWithShape="1">
        <a:blip xmlns:r="http://schemas.openxmlformats.org/officeDocument/2006/relationships" r:embed="rId21" cstate="screen">
          <a:extLst>
            <a:ext uri="{28A0092B-C50C-407E-A947-70E740481C1C}">
              <a14:useLocalDpi xmlns:a14="http://schemas.microsoft.com/office/drawing/2010/main"/>
            </a:ext>
          </a:extLst>
        </a:blip>
        <a:srcRect/>
        <a:stretch/>
      </xdr:blipFill>
      <xdr:spPr>
        <a:xfrm>
          <a:off x="14506246" y="2101851"/>
          <a:ext cx="831748" cy="745202"/>
        </a:xfrm>
        <a:prstGeom prst="rect">
          <a:avLst/>
        </a:prstGeom>
      </xdr:spPr>
    </xdr:pic>
    <xdr:clientData/>
  </xdr:twoCellAnchor>
  <xdr:twoCellAnchor editAs="oneCell">
    <xdr:from>
      <xdr:col>18</xdr:col>
      <xdr:colOff>37962</xdr:colOff>
      <xdr:row>6</xdr:row>
      <xdr:rowOff>76587</xdr:rowOff>
    </xdr:from>
    <xdr:to>
      <xdr:col>18</xdr:col>
      <xdr:colOff>876576</xdr:colOff>
      <xdr:row>6</xdr:row>
      <xdr:rowOff>951388</xdr:rowOff>
    </xdr:to>
    <xdr:pic>
      <xdr:nvPicPr>
        <xdr:cNvPr id="28" name="Image 27">
          <a:extLst>
            <a:ext uri="{FF2B5EF4-FFF2-40B4-BE49-F238E27FC236}">
              <a16:creationId xmlns:a16="http://schemas.microsoft.com/office/drawing/2014/main" id="{6BE440EA-DA0F-AE47-AC2F-637FBB477942}"/>
            </a:ext>
          </a:extLst>
        </xdr:cNvPr>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21145362" y="1981587"/>
          <a:ext cx="838614" cy="874801"/>
        </a:xfrm>
        <a:prstGeom prst="rect">
          <a:avLst/>
        </a:prstGeom>
      </xdr:spPr>
    </xdr:pic>
    <xdr:clientData/>
  </xdr:twoCellAnchor>
  <xdr:twoCellAnchor>
    <xdr:from>
      <xdr:col>10</xdr:col>
      <xdr:colOff>320842</xdr:colOff>
      <xdr:row>30</xdr:row>
      <xdr:rowOff>147053</xdr:rowOff>
    </xdr:from>
    <xdr:to>
      <xdr:col>14</xdr:col>
      <xdr:colOff>612763</xdr:colOff>
      <xdr:row>45</xdr:row>
      <xdr:rowOff>1248</xdr:rowOff>
    </xdr:to>
    <xdr:graphicFrame macro="">
      <xdr:nvGraphicFramePr>
        <xdr:cNvPr id="29" name="Diagramm 1">
          <a:extLst>
            <a:ext uri="{FF2B5EF4-FFF2-40B4-BE49-F238E27FC236}">
              <a16:creationId xmlns:a16="http://schemas.microsoft.com/office/drawing/2014/main" id="{606BD114-4887-DA46-8194-A835F818A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14</xdr:col>
      <xdr:colOff>628316</xdr:colOff>
      <xdr:row>30</xdr:row>
      <xdr:rowOff>147053</xdr:rowOff>
    </xdr:from>
    <xdr:to>
      <xdr:col>18</xdr:col>
      <xdr:colOff>920238</xdr:colOff>
      <xdr:row>45</xdr:row>
      <xdr:rowOff>1248</xdr:rowOff>
    </xdr:to>
    <xdr:graphicFrame macro="">
      <xdr:nvGraphicFramePr>
        <xdr:cNvPr id="30" name="Diagramm 1">
          <a:extLst>
            <a:ext uri="{FF2B5EF4-FFF2-40B4-BE49-F238E27FC236}">
              <a16:creationId xmlns:a16="http://schemas.microsoft.com/office/drawing/2014/main" id="{02AEC0F2-CB21-ED42-AA19-B8A30628EA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26737</xdr:colOff>
      <xdr:row>45</xdr:row>
      <xdr:rowOff>13369</xdr:rowOff>
    </xdr:from>
    <xdr:to>
      <xdr:col>1</xdr:col>
      <xdr:colOff>3847922</xdr:colOff>
      <xdr:row>59</xdr:row>
      <xdr:rowOff>41355</xdr:rowOff>
    </xdr:to>
    <xdr:graphicFrame macro="">
      <xdr:nvGraphicFramePr>
        <xdr:cNvPr id="31" name="Diagramm 1">
          <a:extLst>
            <a:ext uri="{FF2B5EF4-FFF2-40B4-BE49-F238E27FC236}">
              <a16:creationId xmlns:a16="http://schemas.microsoft.com/office/drawing/2014/main" id="{3DBAC3D6-BBA0-FE41-BAE6-5723883086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3850106</xdr:colOff>
      <xdr:row>45</xdr:row>
      <xdr:rowOff>13369</xdr:rowOff>
    </xdr:from>
    <xdr:to>
      <xdr:col>6</xdr:col>
      <xdr:colOff>147052</xdr:colOff>
      <xdr:row>59</xdr:row>
      <xdr:rowOff>41355</xdr:rowOff>
    </xdr:to>
    <xdr:graphicFrame macro="">
      <xdr:nvGraphicFramePr>
        <xdr:cNvPr id="32" name="Diagramm 1">
          <a:extLst>
            <a:ext uri="{FF2B5EF4-FFF2-40B4-BE49-F238E27FC236}">
              <a16:creationId xmlns:a16="http://schemas.microsoft.com/office/drawing/2014/main" id="{DA29BA83-254E-0D4C-8828-D10C03C9FC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120315</xdr:colOff>
      <xdr:row>45</xdr:row>
      <xdr:rowOff>0</xdr:rowOff>
    </xdr:from>
    <xdr:to>
      <xdr:col>10</xdr:col>
      <xdr:colOff>291922</xdr:colOff>
      <xdr:row>59</xdr:row>
      <xdr:rowOff>27986</xdr:rowOff>
    </xdr:to>
    <xdr:graphicFrame macro="">
      <xdr:nvGraphicFramePr>
        <xdr:cNvPr id="33" name="Diagramm 1">
          <a:extLst>
            <a:ext uri="{FF2B5EF4-FFF2-40B4-BE49-F238E27FC236}">
              <a16:creationId xmlns:a16="http://schemas.microsoft.com/office/drawing/2014/main" id="{908A3E2B-7871-8447-A876-C030667F1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xdr:col>
      <xdr:colOff>307879</xdr:colOff>
      <xdr:row>45</xdr:row>
      <xdr:rowOff>0</xdr:rowOff>
    </xdr:from>
    <xdr:to>
      <xdr:col>14</xdr:col>
      <xdr:colOff>635000</xdr:colOff>
      <xdr:row>59</xdr:row>
      <xdr:rowOff>27986</xdr:rowOff>
    </xdr:to>
    <xdr:graphicFrame macro="">
      <xdr:nvGraphicFramePr>
        <xdr:cNvPr id="34" name="Diagramm 1">
          <a:extLst>
            <a:ext uri="{FF2B5EF4-FFF2-40B4-BE49-F238E27FC236}">
              <a16:creationId xmlns:a16="http://schemas.microsoft.com/office/drawing/2014/main" id="{1D827512-DDD1-7C4C-90A4-AFED1A09A5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14</xdr:col>
      <xdr:colOff>615758</xdr:colOff>
      <xdr:row>45</xdr:row>
      <xdr:rowOff>-1</xdr:rowOff>
    </xdr:from>
    <xdr:to>
      <xdr:col>18</xdr:col>
      <xdr:colOff>942879</xdr:colOff>
      <xdr:row>59</xdr:row>
      <xdr:rowOff>27985</xdr:rowOff>
    </xdr:to>
    <xdr:graphicFrame macro="">
      <xdr:nvGraphicFramePr>
        <xdr:cNvPr id="35" name="Diagramm 1">
          <a:extLst>
            <a:ext uri="{FF2B5EF4-FFF2-40B4-BE49-F238E27FC236}">
              <a16:creationId xmlns:a16="http://schemas.microsoft.com/office/drawing/2014/main" id="{74581B15-B38C-0C40-BAA9-342A12B549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19242</xdr:colOff>
      <xdr:row>59</xdr:row>
      <xdr:rowOff>38486</xdr:rowOff>
    </xdr:from>
    <xdr:to>
      <xdr:col>1</xdr:col>
      <xdr:colOff>3848485</xdr:colOff>
      <xdr:row>73</xdr:row>
      <xdr:rowOff>66472</xdr:rowOff>
    </xdr:to>
    <xdr:graphicFrame macro="">
      <xdr:nvGraphicFramePr>
        <xdr:cNvPr id="36" name="Diagramm 1">
          <a:extLst>
            <a:ext uri="{FF2B5EF4-FFF2-40B4-BE49-F238E27FC236}">
              <a16:creationId xmlns:a16="http://schemas.microsoft.com/office/drawing/2014/main" id="{16D58926-E7DB-1A40-B5DE-E0F2EBA76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3848484</xdr:colOff>
      <xdr:row>59</xdr:row>
      <xdr:rowOff>38484</xdr:rowOff>
    </xdr:from>
    <xdr:to>
      <xdr:col>6</xdr:col>
      <xdr:colOff>115454</xdr:colOff>
      <xdr:row>73</xdr:row>
      <xdr:rowOff>66470</xdr:rowOff>
    </xdr:to>
    <xdr:graphicFrame macro="">
      <xdr:nvGraphicFramePr>
        <xdr:cNvPr id="38" name="Diagramm 1">
          <a:extLst>
            <a:ext uri="{FF2B5EF4-FFF2-40B4-BE49-F238E27FC236}">
              <a16:creationId xmlns:a16="http://schemas.microsoft.com/office/drawing/2014/main" id="{285C9987-5F80-D84B-9BB6-6DB13BCE62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xdr:col>
      <xdr:colOff>115455</xdr:colOff>
      <xdr:row>59</xdr:row>
      <xdr:rowOff>38485</xdr:rowOff>
    </xdr:from>
    <xdr:to>
      <xdr:col>10</xdr:col>
      <xdr:colOff>327121</xdr:colOff>
      <xdr:row>73</xdr:row>
      <xdr:rowOff>66471</xdr:rowOff>
    </xdr:to>
    <xdr:graphicFrame macro="">
      <xdr:nvGraphicFramePr>
        <xdr:cNvPr id="39" name="Diagramm 1">
          <a:extLst>
            <a:ext uri="{FF2B5EF4-FFF2-40B4-BE49-F238E27FC236}">
              <a16:creationId xmlns:a16="http://schemas.microsoft.com/office/drawing/2014/main" id="{5CADAA5E-BA62-E345-AEA4-78473AE60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10</xdr:col>
      <xdr:colOff>307878</xdr:colOff>
      <xdr:row>59</xdr:row>
      <xdr:rowOff>38485</xdr:rowOff>
    </xdr:from>
    <xdr:to>
      <xdr:col>14</xdr:col>
      <xdr:colOff>615758</xdr:colOff>
      <xdr:row>73</xdr:row>
      <xdr:rowOff>66471</xdr:rowOff>
    </xdr:to>
    <xdr:graphicFrame macro="">
      <xdr:nvGraphicFramePr>
        <xdr:cNvPr id="40" name="Diagramm 1">
          <a:extLst>
            <a:ext uri="{FF2B5EF4-FFF2-40B4-BE49-F238E27FC236}">
              <a16:creationId xmlns:a16="http://schemas.microsoft.com/office/drawing/2014/main" id="{8BAD5DF6-D9B2-3143-9A96-9D6438D6E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14</xdr:col>
      <xdr:colOff>615758</xdr:colOff>
      <xdr:row>59</xdr:row>
      <xdr:rowOff>38486</xdr:rowOff>
    </xdr:from>
    <xdr:to>
      <xdr:col>18</xdr:col>
      <xdr:colOff>923638</xdr:colOff>
      <xdr:row>73</xdr:row>
      <xdr:rowOff>66472</xdr:rowOff>
    </xdr:to>
    <xdr:graphicFrame macro="">
      <xdr:nvGraphicFramePr>
        <xdr:cNvPr id="41" name="Diagramm 1">
          <a:extLst>
            <a:ext uri="{FF2B5EF4-FFF2-40B4-BE49-F238E27FC236}">
              <a16:creationId xmlns:a16="http://schemas.microsoft.com/office/drawing/2014/main" id="{8C8A62D3-6B39-5A4D-B6C0-21F75A70DB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73</xdr:row>
      <xdr:rowOff>57727</xdr:rowOff>
    </xdr:from>
    <xdr:to>
      <xdr:col>1</xdr:col>
      <xdr:colOff>3848485</xdr:colOff>
      <xdr:row>87</xdr:row>
      <xdr:rowOff>85712</xdr:rowOff>
    </xdr:to>
    <xdr:graphicFrame macro="">
      <xdr:nvGraphicFramePr>
        <xdr:cNvPr id="42" name="Diagramm 1">
          <a:extLst>
            <a:ext uri="{FF2B5EF4-FFF2-40B4-BE49-F238E27FC236}">
              <a16:creationId xmlns:a16="http://schemas.microsoft.com/office/drawing/2014/main" id="{B5DED076-41A9-F141-BB83-7C8AB09BAB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3848485</xdr:colOff>
      <xdr:row>73</xdr:row>
      <xdr:rowOff>57728</xdr:rowOff>
    </xdr:from>
    <xdr:to>
      <xdr:col>6</xdr:col>
      <xdr:colOff>57728</xdr:colOff>
      <xdr:row>87</xdr:row>
      <xdr:rowOff>85713</xdr:rowOff>
    </xdr:to>
    <xdr:graphicFrame macro="">
      <xdr:nvGraphicFramePr>
        <xdr:cNvPr id="43" name="Diagramm 1">
          <a:extLst>
            <a:ext uri="{FF2B5EF4-FFF2-40B4-BE49-F238E27FC236}">
              <a16:creationId xmlns:a16="http://schemas.microsoft.com/office/drawing/2014/main" id="{A371DCC0-534C-BE47-B17E-B37707773F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133557</xdr:colOff>
      <xdr:row>0</xdr:row>
      <xdr:rowOff>32932</xdr:rowOff>
    </xdr:from>
    <xdr:to>
      <xdr:col>21</xdr:col>
      <xdr:colOff>34219</xdr:colOff>
      <xdr:row>1</xdr:row>
      <xdr:rowOff>134471</xdr:rowOff>
    </xdr:to>
    <xdr:pic>
      <xdr:nvPicPr>
        <xdr:cNvPr id="20" name="Image 19" descr="En-tête de page_pour JPG dans word">
          <a:extLst>
            <a:ext uri="{FF2B5EF4-FFF2-40B4-BE49-F238E27FC236}">
              <a16:creationId xmlns:a16="http://schemas.microsoft.com/office/drawing/2014/main" id="{C0CC9EC7-C791-9D44-97A5-149E09087C9C}"/>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5552851" y="212226"/>
          <a:ext cx="6514320" cy="445186"/>
        </a:xfrm>
        <a:prstGeom prst="rect">
          <a:avLst/>
        </a:prstGeom>
        <a:noFill/>
        <a:ln>
          <a:noFill/>
        </a:ln>
      </xdr:spPr>
    </xdr:pic>
    <xdr:clientData/>
  </xdr:twoCellAnchor>
  <xdr:twoCellAnchor editAs="oneCell">
    <xdr:from>
      <xdr:col>4</xdr:col>
      <xdr:colOff>54429</xdr:colOff>
      <xdr:row>5</xdr:row>
      <xdr:rowOff>108857</xdr:rowOff>
    </xdr:from>
    <xdr:to>
      <xdr:col>4</xdr:col>
      <xdr:colOff>944398</xdr:colOff>
      <xdr:row>5</xdr:row>
      <xdr:rowOff>1023257</xdr:rowOff>
    </xdr:to>
    <xdr:pic>
      <xdr:nvPicPr>
        <xdr:cNvPr id="21" name="Image 20" descr="Une image contenant bâtiment, ciel, extérieur, gens&#10;&#10;Description générée automatiquement">
          <a:extLst>
            <a:ext uri="{FF2B5EF4-FFF2-40B4-BE49-F238E27FC236}">
              <a16:creationId xmlns:a16="http://schemas.microsoft.com/office/drawing/2014/main" id="{934975AC-85B2-CA43-AF51-76B2BA871917}"/>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bwMode="auto">
        <a:xfrm>
          <a:off x="5914572" y="2013857"/>
          <a:ext cx="889969" cy="9144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36285</xdr:colOff>
      <xdr:row>5</xdr:row>
      <xdr:rowOff>127000</xdr:rowOff>
    </xdr:from>
    <xdr:to>
      <xdr:col>6</xdr:col>
      <xdr:colOff>950777</xdr:colOff>
      <xdr:row>5</xdr:row>
      <xdr:rowOff>1010858</xdr:rowOff>
    </xdr:to>
    <xdr:pic>
      <xdr:nvPicPr>
        <xdr:cNvPr id="22" name="Image 21">
          <a:extLst>
            <a:ext uri="{FF2B5EF4-FFF2-40B4-BE49-F238E27FC236}">
              <a16:creationId xmlns:a16="http://schemas.microsoft.com/office/drawing/2014/main" id="{8A57BFCB-4782-224C-A85A-A15FED277E7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7819571" y="2032000"/>
          <a:ext cx="914492" cy="883858"/>
        </a:xfrm>
        <a:prstGeom prst="rect">
          <a:avLst/>
        </a:prstGeom>
      </xdr:spPr>
    </xdr:pic>
    <xdr:clientData/>
  </xdr:twoCellAnchor>
  <xdr:twoCellAnchor editAs="oneCell">
    <xdr:from>
      <xdr:col>5</xdr:col>
      <xdr:colOff>54429</xdr:colOff>
      <xdr:row>5</xdr:row>
      <xdr:rowOff>72572</xdr:rowOff>
    </xdr:from>
    <xdr:to>
      <xdr:col>5</xdr:col>
      <xdr:colOff>938378</xdr:colOff>
      <xdr:row>5</xdr:row>
      <xdr:rowOff>986268</xdr:rowOff>
    </xdr:to>
    <xdr:pic>
      <xdr:nvPicPr>
        <xdr:cNvPr id="23" name="Image 22" descr="Une image contenant herbe, extérieur, ciel, maison&#10;&#10;Description générée automatiquement">
          <a:extLst>
            <a:ext uri="{FF2B5EF4-FFF2-40B4-BE49-F238E27FC236}">
              <a16:creationId xmlns:a16="http://schemas.microsoft.com/office/drawing/2014/main" id="{335E8612-3ACB-7248-AFD0-460B600EDDC1}"/>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b="-1031"/>
        <a:stretch/>
      </xdr:blipFill>
      <xdr:spPr>
        <a:xfrm>
          <a:off x="6876143" y="1977572"/>
          <a:ext cx="883949" cy="913696"/>
        </a:xfrm>
        <a:prstGeom prst="rect">
          <a:avLst/>
        </a:prstGeom>
      </xdr:spPr>
    </xdr:pic>
    <xdr:clientData/>
  </xdr:twoCellAnchor>
  <xdr:twoCellAnchor editAs="oneCell">
    <xdr:from>
      <xdr:col>4</xdr:col>
      <xdr:colOff>75420</xdr:colOff>
      <xdr:row>5</xdr:row>
      <xdr:rowOff>38926</xdr:rowOff>
    </xdr:from>
    <xdr:to>
      <xdr:col>4</xdr:col>
      <xdr:colOff>878294</xdr:colOff>
      <xdr:row>5</xdr:row>
      <xdr:rowOff>934253</xdr:rowOff>
    </xdr:to>
    <xdr:pic>
      <xdr:nvPicPr>
        <xdr:cNvPr id="6" name="Image 5">
          <a:extLst>
            <a:ext uri="{FF2B5EF4-FFF2-40B4-BE49-F238E27FC236}">
              <a16:creationId xmlns:a16="http://schemas.microsoft.com/office/drawing/2014/main" id="{01B82AE8-CCAA-0545-BA13-7C86CE5FAA63}"/>
            </a:ext>
          </a:extLst>
        </xdr:cNvPr>
        <xdr:cNvPicPr>
          <a:picLocks noChangeAspect="1"/>
        </xdr:cNvPicPr>
      </xdr:nvPicPr>
      <xdr:blipFill rotWithShape="1">
        <a:blip xmlns:r="http://schemas.openxmlformats.org/officeDocument/2006/relationships" r:embed="rId5" cstate="screen">
          <a:extLst>
            <a:ext uri="{BEBA8EAE-BF5A-486C-A8C5-ECC9F3942E4B}">
              <a14:imgProps xmlns:a14="http://schemas.microsoft.com/office/drawing/2010/main">
                <a14:imgLayer r:embed="rId6">
                  <a14:imgEffect>
                    <a14:brightnessContrast bright="32000"/>
                  </a14:imgEffect>
                </a14:imgLayer>
              </a14:imgProps>
            </a:ext>
            <a:ext uri="{28A0092B-C50C-407E-A947-70E740481C1C}">
              <a14:useLocalDpi xmlns:a14="http://schemas.microsoft.com/office/drawing/2010/main"/>
            </a:ext>
          </a:extLst>
        </a:blip>
        <a:srcRect/>
        <a:stretch/>
      </xdr:blipFill>
      <xdr:spPr>
        <a:xfrm>
          <a:off x="4393420" y="1842326"/>
          <a:ext cx="802874" cy="895327"/>
        </a:xfrm>
        <a:prstGeom prst="rect">
          <a:avLst/>
        </a:prstGeom>
      </xdr:spPr>
    </xdr:pic>
    <xdr:clientData/>
  </xdr:twoCellAnchor>
  <xdr:twoCellAnchor editAs="oneCell">
    <xdr:from>
      <xdr:col>5</xdr:col>
      <xdr:colOff>71699</xdr:colOff>
      <xdr:row>5</xdr:row>
      <xdr:rowOff>37353</xdr:rowOff>
    </xdr:from>
    <xdr:to>
      <xdr:col>5</xdr:col>
      <xdr:colOff>889314</xdr:colOff>
      <xdr:row>5</xdr:row>
      <xdr:rowOff>933465</xdr:rowOff>
    </xdr:to>
    <xdr:pic>
      <xdr:nvPicPr>
        <xdr:cNvPr id="7" name="Image 6">
          <a:extLst>
            <a:ext uri="{FF2B5EF4-FFF2-40B4-BE49-F238E27FC236}">
              <a16:creationId xmlns:a16="http://schemas.microsoft.com/office/drawing/2014/main" id="{F066B4D0-DFD3-8048-B998-1D8D1F2858A8}"/>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5342199" y="1840753"/>
          <a:ext cx="817615" cy="896112"/>
        </a:xfrm>
        <a:prstGeom prst="rect">
          <a:avLst/>
        </a:prstGeom>
      </xdr:spPr>
    </xdr:pic>
    <xdr:clientData/>
  </xdr:twoCellAnchor>
  <xdr:twoCellAnchor editAs="oneCell">
    <xdr:from>
      <xdr:col>6</xdr:col>
      <xdr:colOff>75850</xdr:colOff>
      <xdr:row>5</xdr:row>
      <xdr:rowOff>41502</xdr:rowOff>
    </xdr:from>
    <xdr:to>
      <xdr:col>6</xdr:col>
      <xdr:colOff>891012</xdr:colOff>
      <xdr:row>5</xdr:row>
      <xdr:rowOff>933823</xdr:rowOff>
    </xdr:to>
    <xdr:pic>
      <xdr:nvPicPr>
        <xdr:cNvPr id="8" name="Image 7">
          <a:extLst>
            <a:ext uri="{FF2B5EF4-FFF2-40B4-BE49-F238E27FC236}">
              <a16:creationId xmlns:a16="http://schemas.microsoft.com/office/drawing/2014/main" id="{9A0F9BD2-6334-1C4A-867E-064256F2391F}"/>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6298850" y="1844902"/>
          <a:ext cx="815162" cy="892321"/>
        </a:xfrm>
        <a:prstGeom prst="rect">
          <a:avLst/>
        </a:prstGeom>
      </xdr:spPr>
    </xdr:pic>
    <xdr:clientData/>
  </xdr:twoCellAnchor>
  <xdr:twoCellAnchor editAs="oneCell">
    <xdr:from>
      <xdr:col>8</xdr:col>
      <xdr:colOff>76415</xdr:colOff>
      <xdr:row>5</xdr:row>
      <xdr:rowOff>36812</xdr:rowOff>
    </xdr:from>
    <xdr:to>
      <xdr:col>8</xdr:col>
      <xdr:colOff>891011</xdr:colOff>
      <xdr:row>5</xdr:row>
      <xdr:rowOff>942577</xdr:rowOff>
    </xdr:to>
    <xdr:pic>
      <xdr:nvPicPr>
        <xdr:cNvPr id="9" name="Picture 1">
          <a:extLst>
            <a:ext uri="{FF2B5EF4-FFF2-40B4-BE49-F238E27FC236}">
              <a16:creationId xmlns:a16="http://schemas.microsoft.com/office/drawing/2014/main" id="{4F1E791F-41D5-0840-A7B8-BFAC9D51C208}"/>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bwMode="auto">
        <a:xfrm>
          <a:off x="8204415" y="1840212"/>
          <a:ext cx="814596" cy="905765"/>
        </a:xfrm>
        <a:prstGeom prst="rect">
          <a:avLst/>
        </a:prstGeom>
        <a:noFill/>
        <a:ln>
          <a:noFill/>
        </a:ln>
      </xdr:spPr>
    </xdr:pic>
    <xdr:clientData/>
  </xdr:twoCellAnchor>
  <xdr:twoCellAnchor editAs="oneCell">
    <xdr:from>
      <xdr:col>7</xdr:col>
      <xdr:colOff>70001</xdr:colOff>
      <xdr:row>5</xdr:row>
      <xdr:rowOff>38485</xdr:rowOff>
    </xdr:from>
    <xdr:to>
      <xdr:col>7</xdr:col>
      <xdr:colOff>904843</xdr:colOff>
      <xdr:row>5</xdr:row>
      <xdr:rowOff>939671</xdr:rowOff>
    </xdr:to>
    <xdr:pic>
      <xdr:nvPicPr>
        <xdr:cNvPr id="10" name="Image 9">
          <a:extLst>
            <a:ext uri="{FF2B5EF4-FFF2-40B4-BE49-F238E27FC236}">
              <a16:creationId xmlns:a16="http://schemas.microsoft.com/office/drawing/2014/main" id="{D0CCB52A-B591-884B-9477-5A1427B95FA5}"/>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7245501" y="1841885"/>
          <a:ext cx="830633" cy="901186"/>
        </a:xfrm>
        <a:prstGeom prst="rect">
          <a:avLst/>
        </a:prstGeom>
      </xdr:spPr>
    </xdr:pic>
    <xdr:clientData/>
  </xdr:twoCellAnchor>
  <xdr:twoCellAnchor editAs="oneCell">
    <xdr:from>
      <xdr:col>14</xdr:col>
      <xdr:colOff>68799</xdr:colOff>
      <xdr:row>5</xdr:row>
      <xdr:rowOff>43295</xdr:rowOff>
    </xdr:from>
    <xdr:to>
      <xdr:col>14</xdr:col>
      <xdr:colOff>915294</xdr:colOff>
      <xdr:row>5</xdr:row>
      <xdr:rowOff>934229</xdr:rowOff>
    </xdr:to>
    <xdr:pic>
      <xdr:nvPicPr>
        <xdr:cNvPr id="11" name="Image 10">
          <a:extLst>
            <a:ext uri="{FF2B5EF4-FFF2-40B4-BE49-F238E27FC236}">
              <a16:creationId xmlns:a16="http://schemas.microsoft.com/office/drawing/2014/main" id="{27B8C6FB-029A-964C-A352-387121986EEC}"/>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13911799" y="1846695"/>
          <a:ext cx="829829" cy="890934"/>
        </a:xfrm>
        <a:prstGeom prst="rect">
          <a:avLst/>
        </a:prstGeom>
      </xdr:spPr>
    </xdr:pic>
    <xdr:clientData/>
  </xdr:twoCellAnchor>
  <xdr:twoCellAnchor editAs="oneCell">
    <xdr:from>
      <xdr:col>10</xdr:col>
      <xdr:colOff>69751</xdr:colOff>
      <xdr:row>5</xdr:row>
      <xdr:rowOff>43325</xdr:rowOff>
    </xdr:from>
    <xdr:to>
      <xdr:col>10</xdr:col>
      <xdr:colOff>875926</xdr:colOff>
      <xdr:row>5</xdr:row>
      <xdr:rowOff>942377</xdr:rowOff>
    </xdr:to>
    <xdr:pic>
      <xdr:nvPicPr>
        <xdr:cNvPr id="12" name="Image 11">
          <a:extLst>
            <a:ext uri="{FF2B5EF4-FFF2-40B4-BE49-F238E27FC236}">
              <a16:creationId xmlns:a16="http://schemas.microsoft.com/office/drawing/2014/main" id="{3EFB3037-86FB-BA4E-96E3-C31A7223F397}"/>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10102751" y="1846725"/>
          <a:ext cx="806175" cy="899052"/>
        </a:xfrm>
        <a:prstGeom prst="rect">
          <a:avLst/>
        </a:prstGeom>
      </xdr:spPr>
    </xdr:pic>
    <xdr:clientData/>
  </xdr:twoCellAnchor>
  <xdr:twoCellAnchor editAs="oneCell">
    <xdr:from>
      <xdr:col>11</xdr:col>
      <xdr:colOff>73433</xdr:colOff>
      <xdr:row>5</xdr:row>
      <xdr:rowOff>47856</xdr:rowOff>
    </xdr:from>
    <xdr:to>
      <xdr:col>11</xdr:col>
      <xdr:colOff>891873</xdr:colOff>
      <xdr:row>5</xdr:row>
      <xdr:rowOff>942378</xdr:rowOff>
    </xdr:to>
    <xdr:pic>
      <xdr:nvPicPr>
        <xdr:cNvPr id="13" name="Image 12">
          <a:extLst>
            <a:ext uri="{FF2B5EF4-FFF2-40B4-BE49-F238E27FC236}">
              <a16:creationId xmlns:a16="http://schemas.microsoft.com/office/drawing/2014/main" id="{183340B1-30E8-4F45-917B-873E45BC4765}"/>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11058933" y="1851256"/>
          <a:ext cx="818440" cy="894522"/>
        </a:xfrm>
        <a:prstGeom prst="rect">
          <a:avLst/>
        </a:prstGeom>
      </xdr:spPr>
    </xdr:pic>
    <xdr:clientData/>
  </xdr:twoCellAnchor>
  <xdr:twoCellAnchor editAs="oneCell">
    <xdr:from>
      <xdr:col>15</xdr:col>
      <xdr:colOff>62389</xdr:colOff>
      <xdr:row>5</xdr:row>
      <xdr:rowOff>58898</xdr:rowOff>
    </xdr:from>
    <xdr:to>
      <xdr:col>15</xdr:col>
      <xdr:colOff>915760</xdr:colOff>
      <xdr:row>5</xdr:row>
      <xdr:rowOff>938695</xdr:rowOff>
    </xdr:to>
    <xdr:pic>
      <xdr:nvPicPr>
        <xdr:cNvPr id="14" name="Image 13">
          <a:extLst>
            <a:ext uri="{FF2B5EF4-FFF2-40B4-BE49-F238E27FC236}">
              <a16:creationId xmlns:a16="http://schemas.microsoft.com/office/drawing/2014/main" id="{C4C3D0BC-D9CF-B643-8FB9-9E22109B68DA}"/>
            </a:ext>
          </a:extLst>
        </xdr:cNvPr>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a:xfrm>
          <a:off x="14857889" y="1862298"/>
          <a:ext cx="836705" cy="879797"/>
        </a:xfrm>
        <a:prstGeom prst="rect">
          <a:avLst/>
        </a:prstGeom>
      </xdr:spPr>
    </xdr:pic>
    <xdr:clientData/>
  </xdr:twoCellAnchor>
  <xdr:twoCellAnchor editAs="oneCell">
    <xdr:from>
      <xdr:col>12</xdr:col>
      <xdr:colOff>73865</xdr:colOff>
      <xdr:row>5</xdr:row>
      <xdr:rowOff>49598</xdr:rowOff>
    </xdr:from>
    <xdr:to>
      <xdr:col>12</xdr:col>
      <xdr:colOff>885885</xdr:colOff>
      <xdr:row>5</xdr:row>
      <xdr:rowOff>938696</xdr:rowOff>
    </xdr:to>
    <xdr:pic>
      <xdr:nvPicPr>
        <xdr:cNvPr id="15" name="Image 14">
          <a:extLst>
            <a:ext uri="{FF2B5EF4-FFF2-40B4-BE49-F238E27FC236}">
              <a16:creationId xmlns:a16="http://schemas.microsoft.com/office/drawing/2014/main" id="{79392F82-8086-274B-90F8-9C9159293DBB}"/>
            </a:ext>
          </a:extLst>
        </xdr:cNvPr>
        <xdr:cNvPicPr>
          <a:picLocks noChangeAspect="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a:xfrm>
          <a:off x="12011865" y="1852998"/>
          <a:ext cx="812020" cy="889098"/>
        </a:xfrm>
        <a:prstGeom prst="rect">
          <a:avLst/>
        </a:prstGeom>
      </xdr:spPr>
    </xdr:pic>
    <xdr:clientData/>
  </xdr:twoCellAnchor>
  <xdr:twoCellAnchor editAs="oneCell">
    <xdr:from>
      <xdr:col>16</xdr:col>
      <xdr:colOff>77113</xdr:colOff>
      <xdr:row>5</xdr:row>
      <xdr:rowOff>38977</xdr:rowOff>
    </xdr:from>
    <xdr:to>
      <xdr:col>16</xdr:col>
      <xdr:colOff>892382</xdr:colOff>
      <xdr:row>5</xdr:row>
      <xdr:rowOff>946477</xdr:rowOff>
    </xdr:to>
    <xdr:pic>
      <xdr:nvPicPr>
        <xdr:cNvPr id="16" name="Image 15">
          <a:extLst>
            <a:ext uri="{FF2B5EF4-FFF2-40B4-BE49-F238E27FC236}">
              <a16:creationId xmlns:a16="http://schemas.microsoft.com/office/drawing/2014/main" id="{3764D8D1-08A7-044A-9FE5-44D0FE869403}"/>
            </a:ext>
          </a:extLst>
        </xdr:cNvPr>
        <xdr:cNvPicPr>
          <a:picLocks noChangeAspect="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a:xfrm>
          <a:off x="15825113" y="1842377"/>
          <a:ext cx="815269" cy="907500"/>
        </a:xfrm>
        <a:prstGeom prst="rect">
          <a:avLst/>
        </a:prstGeom>
      </xdr:spPr>
    </xdr:pic>
    <xdr:clientData/>
  </xdr:twoCellAnchor>
  <xdr:twoCellAnchor editAs="oneCell">
    <xdr:from>
      <xdr:col>18</xdr:col>
      <xdr:colOff>38977</xdr:colOff>
      <xdr:row>5</xdr:row>
      <xdr:rowOff>45474</xdr:rowOff>
    </xdr:from>
    <xdr:to>
      <xdr:col>18</xdr:col>
      <xdr:colOff>887153</xdr:colOff>
      <xdr:row>5</xdr:row>
      <xdr:rowOff>954936</xdr:rowOff>
    </xdr:to>
    <xdr:pic>
      <xdr:nvPicPr>
        <xdr:cNvPr id="17" name="Image 16">
          <a:extLst>
            <a:ext uri="{FF2B5EF4-FFF2-40B4-BE49-F238E27FC236}">
              <a16:creationId xmlns:a16="http://schemas.microsoft.com/office/drawing/2014/main" id="{2FB075CA-8D19-E942-BA53-D3E3AD08098F}"/>
            </a:ext>
          </a:extLst>
        </xdr:cNvPr>
        <xdr:cNvPicPr>
          <a:picLocks noChangeAspect="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a:stretch/>
      </xdr:blipFill>
      <xdr:spPr>
        <a:xfrm>
          <a:off x="17691977" y="1848874"/>
          <a:ext cx="831510" cy="909462"/>
        </a:xfrm>
        <a:prstGeom prst="rect">
          <a:avLst/>
        </a:prstGeom>
      </xdr:spPr>
    </xdr:pic>
    <xdr:clientData/>
  </xdr:twoCellAnchor>
  <xdr:twoCellAnchor editAs="oneCell">
    <xdr:from>
      <xdr:col>19</xdr:col>
      <xdr:colOff>45475</xdr:colOff>
      <xdr:row>5</xdr:row>
      <xdr:rowOff>38978</xdr:rowOff>
    </xdr:from>
    <xdr:to>
      <xdr:col>19</xdr:col>
      <xdr:colOff>893649</xdr:colOff>
      <xdr:row>5</xdr:row>
      <xdr:rowOff>953378</xdr:rowOff>
    </xdr:to>
    <xdr:pic>
      <xdr:nvPicPr>
        <xdr:cNvPr id="18" name="Image 17">
          <a:extLst>
            <a:ext uri="{FF2B5EF4-FFF2-40B4-BE49-F238E27FC236}">
              <a16:creationId xmlns:a16="http://schemas.microsoft.com/office/drawing/2014/main" id="{00DF18DE-2957-C749-8718-2AF839DC4690}"/>
            </a:ext>
          </a:extLst>
        </xdr:cNvPr>
        <xdr:cNvPicPr>
          <a:picLocks noChangeAspect="1"/>
        </xdr:cNvPicPr>
      </xdr:nvPicPr>
      <xdr:blipFill rotWithShape="1">
        <a:blip xmlns:r="http://schemas.openxmlformats.org/officeDocument/2006/relationships" r:embed="rId18" cstate="screen">
          <a:extLst>
            <a:ext uri="{28A0092B-C50C-407E-A947-70E740481C1C}">
              <a14:useLocalDpi xmlns:a14="http://schemas.microsoft.com/office/drawing/2010/main"/>
            </a:ext>
          </a:extLst>
        </a:blip>
        <a:srcRect/>
        <a:stretch/>
      </xdr:blipFill>
      <xdr:spPr>
        <a:xfrm>
          <a:off x="18650975" y="1842378"/>
          <a:ext cx="831508" cy="914400"/>
        </a:xfrm>
        <a:prstGeom prst="rect">
          <a:avLst/>
        </a:prstGeom>
      </xdr:spPr>
    </xdr:pic>
    <xdr:clientData/>
  </xdr:twoCellAnchor>
  <xdr:twoCellAnchor editAs="oneCell">
    <xdr:from>
      <xdr:col>17</xdr:col>
      <xdr:colOff>77229</xdr:colOff>
      <xdr:row>5</xdr:row>
      <xdr:rowOff>44603</xdr:rowOff>
    </xdr:from>
    <xdr:to>
      <xdr:col>17</xdr:col>
      <xdr:colOff>846754</xdr:colOff>
      <xdr:row>5</xdr:row>
      <xdr:rowOff>939594</xdr:rowOff>
    </xdr:to>
    <xdr:pic>
      <xdr:nvPicPr>
        <xdr:cNvPr id="19" name="Image 18">
          <a:extLst>
            <a:ext uri="{FF2B5EF4-FFF2-40B4-BE49-F238E27FC236}">
              <a16:creationId xmlns:a16="http://schemas.microsoft.com/office/drawing/2014/main" id="{21015C8A-7BBF-314A-A205-83C947155075}"/>
            </a:ext>
          </a:extLst>
        </xdr:cNvPr>
        <xdr:cNvPicPr>
          <a:picLocks noChangeAspect="1"/>
        </xdr:cNvPicPr>
      </xdr:nvPicPr>
      <xdr:blipFill rotWithShape="1">
        <a:blip xmlns:r="http://schemas.openxmlformats.org/officeDocument/2006/relationships" r:embed="rId19" cstate="screen">
          <a:extLst>
            <a:ext uri="{28A0092B-C50C-407E-A947-70E740481C1C}">
              <a14:useLocalDpi xmlns:a14="http://schemas.microsoft.com/office/drawing/2010/main"/>
            </a:ext>
          </a:extLst>
        </a:blip>
        <a:srcRect/>
        <a:stretch/>
      </xdr:blipFill>
      <xdr:spPr>
        <a:xfrm>
          <a:off x="16777729" y="1848003"/>
          <a:ext cx="769525" cy="894991"/>
        </a:xfrm>
        <a:prstGeom prst="rect">
          <a:avLst/>
        </a:prstGeom>
      </xdr:spPr>
    </xdr:pic>
    <xdr:clientData/>
  </xdr:twoCellAnchor>
  <xdr:twoCellAnchor editAs="oneCell">
    <xdr:from>
      <xdr:col>9</xdr:col>
      <xdr:colOff>76874</xdr:colOff>
      <xdr:row>5</xdr:row>
      <xdr:rowOff>38485</xdr:rowOff>
    </xdr:from>
    <xdr:to>
      <xdr:col>9</xdr:col>
      <xdr:colOff>885056</xdr:colOff>
      <xdr:row>5</xdr:row>
      <xdr:rowOff>940130</xdr:rowOff>
    </xdr:to>
    <xdr:pic>
      <xdr:nvPicPr>
        <xdr:cNvPr id="24" name="Image 23">
          <a:extLst>
            <a:ext uri="{FF2B5EF4-FFF2-40B4-BE49-F238E27FC236}">
              <a16:creationId xmlns:a16="http://schemas.microsoft.com/office/drawing/2014/main" id="{0E182A98-EEA0-4D4E-8B53-68522B139B02}"/>
            </a:ext>
          </a:extLst>
        </xdr:cNvPr>
        <xdr:cNvPicPr>
          <a:picLocks noChangeAspect="1"/>
        </xdr:cNvPicPr>
      </xdr:nvPicPr>
      <xdr:blipFill rotWithShape="1">
        <a:blip xmlns:r="http://schemas.openxmlformats.org/officeDocument/2006/relationships" r:embed="rId20" cstate="screen">
          <a:extLst>
            <a:ext uri="{28A0092B-C50C-407E-A947-70E740481C1C}">
              <a14:useLocalDpi xmlns:a14="http://schemas.microsoft.com/office/drawing/2010/main"/>
            </a:ext>
          </a:extLst>
        </a:blip>
        <a:srcRect/>
        <a:stretch/>
      </xdr:blipFill>
      <xdr:spPr>
        <a:xfrm>
          <a:off x="9157374" y="1841885"/>
          <a:ext cx="808182" cy="901645"/>
        </a:xfrm>
        <a:prstGeom prst="rect">
          <a:avLst/>
        </a:prstGeom>
      </xdr:spPr>
    </xdr:pic>
    <xdr:clientData/>
  </xdr:twoCellAnchor>
  <xdr:twoCellAnchor editAs="oneCell">
    <xdr:from>
      <xdr:col>13</xdr:col>
      <xdr:colOff>66346</xdr:colOff>
      <xdr:row>5</xdr:row>
      <xdr:rowOff>196851</xdr:rowOff>
    </xdr:from>
    <xdr:to>
      <xdr:col>13</xdr:col>
      <xdr:colOff>914760</xdr:colOff>
      <xdr:row>5</xdr:row>
      <xdr:rowOff>942053</xdr:rowOff>
    </xdr:to>
    <xdr:pic>
      <xdr:nvPicPr>
        <xdr:cNvPr id="25" name="Image 24">
          <a:extLst>
            <a:ext uri="{FF2B5EF4-FFF2-40B4-BE49-F238E27FC236}">
              <a16:creationId xmlns:a16="http://schemas.microsoft.com/office/drawing/2014/main" id="{79D97A34-6392-B44D-968E-9CBC9CDBA937}"/>
            </a:ext>
          </a:extLst>
        </xdr:cNvPr>
        <xdr:cNvPicPr>
          <a:picLocks noChangeAspect="1"/>
        </xdr:cNvPicPr>
      </xdr:nvPicPr>
      <xdr:blipFill rotWithShape="1">
        <a:blip xmlns:r="http://schemas.openxmlformats.org/officeDocument/2006/relationships" r:embed="rId21" cstate="screen">
          <a:extLst>
            <a:ext uri="{28A0092B-C50C-407E-A947-70E740481C1C}">
              <a14:useLocalDpi xmlns:a14="http://schemas.microsoft.com/office/drawing/2010/main"/>
            </a:ext>
          </a:extLst>
        </a:blip>
        <a:srcRect/>
        <a:stretch/>
      </xdr:blipFill>
      <xdr:spPr>
        <a:xfrm>
          <a:off x="12956846" y="2000251"/>
          <a:ext cx="831748" cy="745202"/>
        </a:xfrm>
        <a:prstGeom prst="rect">
          <a:avLst/>
        </a:prstGeom>
      </xdr:spPr>
    </xdr:pic>
    <xdr:clientData/>
  </xdr:twoCellAnchor>
  <xdr:twoCellAnchor editAs="oneCell">
    <xdr:from>
      <xdr:col>20</xdr:col>
      <xdr:colOff>37962</xdr:colOff>
      <xdr:row>5</xdr:row>
      <xdr:rowOff>76587</xdr:rowOff>
    </xdr:from>
    <xdr:to>
      <xdr:col>20</xdr:col>
      <xdr:colOff>893242</xdr:colOff>
      <xdr:row>5</xdr:row>
      <xdr:rowOff>951388</xdr:rowOff>
    </xdr:to>
    <xdr:pic>
      <xdr:nvPicPr>
        <xdr:cNvPr id="26" name="Image 25">
          <a:extLst>
            <a:ext uri="{FF2B5EF4-FFF2-40B4-BE49-F238E27FC236}">
              <a16:creationId xmlns:a16="http://schemas.microsoft.com/office/drawing/2014/main" id="{A20B9F81-7610-B04F-BCA7-937A0795D85A}"/>
            </a:ext>
          </a:extLst>
        </xdr:cNvPr>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19595962" y="1879987"/>
          <a:ext cx="838614" cy="87480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3E015-38A2-FC42-96C6-4D0547391C98}">
  <sheetPr>
    <pageSetUpPr fitToPage="1"/>
  </sheetPr>
  <dimension ref="B1:AN30"/>
  <sheetViews>
    <sheetView tabSelected="1" zoomScaleNormal="100" workbookViewId="0">
      <selection activeCell="B23" sqref="B23"/>
    </sheetView>
  </sheetViews>
  <sheetFormatPr baseColWidth="10" defaultRowHeight="14"/>
  <cols>
    <col min="1" max="1" width="3.5" style="1" customWidth="1"/>
    <col min="2" max="2" width="53.1640625" style="1" customWidth="1"/>
    <col min="3" max="19" width="12.5" style="1" customWidth="1"/>
    <col min="20" max="20" width="10.83203125" style="1"/>
    <col min="21" max="36" width="6.33203125" style="1" customWidth="1"/>
    <col min="37" max="37" width="6.5" style="1" customWidth="1"/>
    <col min="38" max="16384" width="10.83203125" style="1"/>
  </cols>
  <sheetData>
    <row r="1" spans="2:40" ht="27" customHeight="1">
      <c r="B1" s="66" t="s">
        <v>71</v>
      </c>
      <c r="C1" s="25"/>
    </row>
    <row r="2" spans="2:40" ht="27" customHeight="1" thickBot="1">
      <c r="B2" s="36">
        <f ca="1">TODAY()</f>
        <v>45273</v>
      </c>
      <c r="C2" s="15" t="s">
        <v>42</v>
      </c>
      <c r="D2" s="15" t="s">
        <v>48</v>
      </c>
      <c r="E2" s="15" t="s">
        <v>49</v>
      </c>
      <c r="F2" s="15" t="s">
        <v>45</v>
      </c>
    </row>
    <row r="3" spans="2:40" ht="15" thickBot="1">
      <c r="B3" s="37" t="s">
        <v>88</v>
      </c>
      <c r="C3" s="67">
        <v>5</v>
      </c>
      <c r="D3" s="67">
        <v>5</v>
      </c>
      <c r="E3" s="67">
        <v>1</v>
      </c>
      <c r="F3" s="67">
        <v>1</v>
      </c>
    </row>
    <row r="4" spans="2:40">
      <c r="B4" s="35"/>
    </row>
    <row r="5" spans="2:40">
      <c r="B5" s="35"/>
      <c r="C5" s="4">
        <v>1</v>
      </c>
      <c r="D5" s="4">
        <v>2</v>
      </c>
      <c r="E5" s="4">
        <v>3</v>
      </c>
      <c r="F5" s="4">
        <v>4</v>
      </c>
      <c r="G5" s="4">
        <v>5</v>
      </c>
      <c r="H5" s="4">
        <v>6</v>
      </c>
      <c r="I5" s="4">
        <v>7</v>
      </c>
      <c r="J5" s="4">
        <v>8</v>
      </c>
      <c r="K5" s="4">
        <v>9</v>
      </c>
      <c r="L5" s="4">
        <v>10</v>
      </c>
      <c r="M5" s="4">
        <v>11</v>
      </c>
      <c r="N5" s="4">
        <v>12</v>
      </c>
      <c r="O5" s="4">
        <v>13</v>
      </c>
      <c r="P5" s="4">
        <v>14</v>
      </c>
      <c r="Q5" s="4">
        <v>15</v>
      </c>
      <c r="R5" s="4">
        <v>16</v>
      </c>
      <c r="S5" s="4">
        <v>17</v>
      </c>
      <c r="U5" s="38">
        <f>C5</f>
        <v>1</v>
      </c>
      <c r="V5" s="38">
        <f t="shared" ref="V5:AK5" si="0">D5</f>
        <v>2</v>
      </c>
      <c r="W5" s="38">
        <f t="shared" si="0"/>
        <v>3</v>
      </c>
      <c r="X5" s="38">
        <f t="shared" si="0"/>
        <v>4</v>
      </c>
      <c r="Y5" s="38">
        <f t="shared" si="0"/>
        <v>5</v>
      </c>
      <c r="Z5" s="38">
        <f t="shared" si="0"/>
        <v>6</v>
      </c>
      <c r="AA5" s="38">
        <f t="shared" si="0"/>
        <v>7</v>
      </c>
      <c r="AB5" s="38">
        <f t="shared" si="0"/>
        <v>8</v>
      </c>
      <c r="AC5" s="38">
        <f t="shared" si="0"/>
        <v>9</v>
      </c>
      <c r="AD5" s="38">
        <f t="shared" si="0"/>
        <v>10</v>
      </c>
      <c r="AE5" s="38">
        <f t="shared" si="0"/>
        <v>11</v>
      </c>
      <c r="AF5" s="38">
        <f t="shared" si="0"/>
        <v>12</v>
      </c>
      <c r="AG5" s="38">
        <f t="shared" si="0"/>
        <v>13</v>
      </c>
      <c r="AH5" s="38">
        <f t="shared" si="0"/>
        <v>14</v>
      </c>
      <c r="AI5" s="38">
        <f t="shared" si="0"/>
        <v>15</v>
      </c>
      <c r="AJ5" s="38">
        <f t="shared" si="0"/>
        <v>16</v>
      </c>
      <c r="AK5" s="38">
        <f t="shared" si="0"/>
        <v>17</v>
      </c>
    </row>
    <row r="6" spans="2:40" ht="30">
      <c r="B6" s="26" t="str">
        <f ca="1">MID(CELL("nomfichier",B6),FIND("]",CELL("nomfichier",B6))+1,9^9)</f>
        <v>Priorités</v>
      </c>
      <c r="C6" s="12" t="s">
        <v>53</v>
      </c>
      <c r="D6" s="12" t="s">
        <v>54</v>
      </c>
      <c r="E6" s="12" t="s">
        <v>55</v>
      </c>
      <c r="F6" s="12" t="s">
        <v>56</v>
      </c>
      <c r="G6" s="12" t="s">
        <v>57</v>
      </c>
      <c r="H6" s="12" t="s">
        <v>58</v>
      </c>
      <c r="I6" s="12" t="s">
        <v>59</v>
      </c>
      <c r="J6" s="12" t="s">
        <v>60</v>
      </c>
      <c r="K6" s="12" t="s">
        <v>61</v>
      </c>
      <c r="L6" s="12" t="s">
        <v>62</v>
      </c>
      <c r="M6" s="12" t="s">
        <v>63</v>
      </c>
      <c r="N6" s="12" t="s">
        <v>64</v>
      </c>
      <c r="O6" s="12" t="s">
        <v>65</v>
      </c>
      <c r="P6" s="12" t="s">
        <v>66</v>
      </c>
      <c r="Q6" s="12" t="s">
        <v>67</v>
      </c>
      <c r="R6" s="12" t="s">
        <v>68</v>
      </c>
      <c r="S6" s="12" t="s">
        <v>69</v>
      </c>
      <c r="U6" s="38" t="str">
        <f>C6</f>
        <v>Immeuble 1</v>
      </c>
      <c r="V6" s="38" t="str">
        <f t="shared" ref="V6" si="1">D6</f>
        <v>Immeuble 2</v>
      </c>
      <c r="W6" s="38" t="str">
        <f t="shared" ref="W6" si="2">E6</f>
        <v>Immeuble 3</v>
      </c>
      <c r="X6" s="38" t="str">
        <f t="shared" ref="X6" si="3">F6</f>
        <v>Immeuble 4</v>
      </c>
      <c r="Y6" s="38" t="str">
        <f t="shared" ref="Y6" si="4">G6</f>
        <v>Immeuble 5</v>
      </c>
      <c r="Z6" s="38" t="str">
        <f t="shared" ref="Z6" si="5">H6</f>
        <v>Immeuble 6</v>
      </c>
      <c r="AA6" s="38" t="str">
        <f t="shared" ref="AA6" si="6">I6</f>
        <v>Immeuble 7</v>
      </c>
      <c r="AB6" s="38" t="str">
        <f t="shared" ref="AB6" si="7">J6</f>
        <v>Immeuble 8</v>
      </c>
      <c r="AC6" s="38" t="str">
        <f t="shared" ref="AC6" si="8">K6</f>
        <v>Immeuble 9</v>
      </c>
      <c r="AD6" s="38" t="str">
        <f t="shared" ref="AD6" si="9">L6</f>
        <v>Immeuble 10</v>
      </c>
      <c r="AE6" s="38" t="str">
        <f t="shared" ref="AE6" si="10">M6</f>
        <v>Immeuble 11</v>
      </c>
      <c r="AF6" s="38" t="str">
        <f t="shared" ref="AF6" si="11">N6</f>
        <v>Immeuble 12</v>
      </c>
      <c r="AG6" s="38" t="str">
        <f t="shared" ref="AG6" si="12">O6</f>
        <v>Immeuble 13</v>
      </c>
      <c r="AH6" s="38" t="str">
        <f t="shared" ref="AH6" si="13">P6</f>
        <v>Immeuble 14</v>
      </c>
      <c r="AI6" s="38" t="str">
        <f t="shared" ref="AI6" si="14">Q6</f>
        <v>Immeuble 15</v>
      </c>
      <c r="AJ6" s="38" t="str">
        <f t="shared" ref="AJ6" si="15">R6</f>
        <v>Immeuble 16</v>
      </c>
      <c r="AK6" s="38" t="str">
        <f t="shared" ref="AK6" si="16">S6</f>
        <v>Immeuble 17</v>
      </c>
      <c r="AM6" s="23" t="s">
        <v>46</v>
      </c>
    </row>
    <row r="7" spans="2:40" s="18" customFormat="1" ht="77" customHeight="1">
      <c r="B7" s="21"/>
      <c r="C7" s="12"/>
      <c r="D7" s="12"/>
      <c r="E7" s="12"/>
      <c r="F7" s="12"/>
      <c r="G7" s="12"/>
      <c r="H7" s="12"/>
      <c r="I7" s="12"/>
      <c r="J7" s="12"/>
      <c r="K7" s="12"/>
      <c r="L7" s="14"/>
      <c r="M7" s="12"/>
      <c r="N7" s="12"/>
      <c r="O7" s="12"/>
      <c r="P7" s="12"/>
      <c r="Q7" s="12"/>
      <c r="R7" s="12"/>
      <c r="S7" s="12"/>
      <c r="U7" s="38">
        <f>C7</f>
        <v>0</v>
      </c>
      <c r="V7" s="38">
        <f t="shared" ref="V7:AK7" si="17">D7</f>
        <v>0</v>
      </c>
      <c r="W7" s="38">
        <f t="shared" si="17"/>
        <v>0</v>
      </c>
      <c r="X7" s="38">
        <f t="shared" si="17"/>
        <v>0</v>
      </c>
      <c r="Y7" s="38">
        <f t="shared" si="17"/>
        <v>0</v>
      </c>
      <c r="Z7" s="38">
        <f t="shared" si="17"/>
        <v>0</v>
      </c>
      <c r="AA7" s="38">
        <f t="shared" si="17"/>
        <v>0</v>
      </c>
      <c r="AB7" s="38">
        <f t="shared" si="17"/>
        <v>0</v>
      </c>
      <c r="AC7" s="38">
        <f t="shared" si="17"/>
        <v>0</v>
      </c>
      <c r="AD7" s="38">
        <f t="shared" si="17"/>
        <v>0</v>
      </c>
      <c r="AE7" s="38">
        <f t="shared" si="17"/>
        <v>0</v>
      </c>
      <c r="AF7" s="38">
        <f t="shared" si="17"/>
        <v>0</v>
      </c>
      <c r="AG7" s="38">
        <f t="shared" si="17"/>
        <v>0</v>
      </c>
      <c r="AH7" s="38">
        <f t="shared" si="17"/>
        <v>0</v>
      </c>
      <c r="AI7" s="38">
        <f t="shared" si="17"/>
        <v>0</v>
      </c>
      <c r="AJ7" s="38">
        <f t="shared" si="17"/>
        <v>0</v>
      </c>
      <c r="AK7" s="38">
        <f t="shared" si="17"/>
        <v>0</v>
      </c>
      <c r="AL7" s="38"/>
      <c r="AM7" s="22">
        <f>MAX(C16:T16)/3</f>
        <v>5.666666666666667</v>
      </c>
      <c r="AN7" s="22">
        <f>MAX(C16:T16)/3*2</f>
        <v>11.333333333333334</v>
      </c>
    </row>
    <row r="8" spans="2:40" ht="15" customHeight="1">
      <c r="B8" s="5" t="str">
        <f>Data!D43</f>
        <v>Consommation d'énergie</v>
      </c>
      <c r="C8" s="27">
        <f>Data!E43*Data!$A43</f>
        <v>22.5</v>
      </c>
      <c r="D8" s="27">
        <f>Data!F43*Data!$A43</f>
        <v>16.5</v>
      </c>
      <c r="E8" s="27">
        <f>Data!G43*Data!$A43</f>
        <v>7</v>
      </c>
      <c r="F8" s="27">
        <f>Data!H43*Data!$A43</f>
        <v>19</v>
      </c>
      <c r="G8" s="27">
        <f>Data!I43*Data!$A43</f>
        <v>25</v>
      </c>
      <c r="H8" s="27">
        <f>Data!J43*Data!$A43</f>
        <v>16.999999999999996</v>
      </c>
      <c r="I8" s="27">
        <f>Data!K43*Data!$A43</f>
        <v>13.500000000000004</v>
      </c>
      <c r="J8" s="27">
        <f>Data!L43*Data!$A43</f>
        <v>1.4999999999999991</v>
      </c>
      <c r="K8" s="27">
        <f>Data!M43*Data!$A43</f>
        <v>9.9999999999999982</v>
      </c>
      <c r="L8" s="27">
        <f>Data!N43*Data!$A43</f>
        <v>8.4999999999999982</v>
      </c>
      <c r="M8" s="27">
        <f>Data!O43*Data!$A43</f>
        <v>18.500000000000004</v>
      </c>
      <c r="N8" s="27">
        <f>Data!P43*Data!$A43</f>
        <v>0</v>
      </c>
      <c r="O8" s="27">
        <f>Data!Q43*Data!$A43</f>
        <v>19.999999999999996</v>
      </c>
      <c r="P8" s="27">
        <f>Data!R43*Data!$A43</f>
        <v>13.499999999999998</v>
      </c>
      <c r="Q8" s="27">
        <f>Data!S43*Data!$A43</f>
        <v>11.500000000000002</v>
      </c>
      <c r="R8" s="27">
        <f>Data!T43*Data!$A43</f>
        <v>11.500000000000002</v>
      </c>
      <c r="S8" s="27">
        <f>Data!U43*Data!$A43</f>
        <v>23.499999999999996</v>
      </c>
      <c r="T8" s="18"/>
      <c r="U8" s="22">
        <f t="shared" ref="U8:AD11" si="18">IF(C$16&lt;$AM$7,C8,0)</f>
        <v>22.5</v>
      </c>
      <c r="V8" s="22">
        <f t="shared" si="18"/>
        <v>0</v>
      </c>
      <c r="W8" s="22">
        <f t="shared" ref="W8:W11" si="19">IF(E$16&lt;$AM$7,E8,0)</f>
        <v>0</v>
      </c>
      <c r="X8" s="22">
        <f t="shared" ref="X8:X11" si="20">IF(F$16&lt;$AM$7,F8,0)</f>
        <v>0</v>
      </c>
      <c r="Y8" s="22">
        <f t="shared" si="18"/>
        <v>25</v>
      </c>
      <c r="Z8" s="22">
        <f t="shared" si="18"/>
        <v>16.999999999999996</v>
      </c>
      <c r="AA8" s="22">
        <f t="shared" si="18"/>
        <v>0</v>
      </c>
      <c r="AB8" s="22">
        <f t="shared" si="18"/>
        <v>0</v>
      </c>
      <c r="AC8" s="22">
        <f t="shared" si="18"/>
        <v>0</v>
      </c>
      <c r="AD8" s="22">
        <f t="shared" si="18"/>
        <v>0</v>
      </c>
      <c r="AE8" s="22">
        <f t="shared" ref="AE8:AK11" si="21">IF(M$16&lt;$AM$7,M8,0)</f>
        <v>0</v>
      </c>
      <c r="AF8" s="22">
        <f t="shared" si="21"/>
        <v>0</v>
      </c>
      <c r="AG8" s="22">
        <f t="shared" si="21"/>
        <v>19.999999999999996</v>
      </c>
      <c r="AH8" s="22">
        <f t="shared" si="21"/>
        <v>0</v>
      </c>
      <c r="AI8" s="22">
        <f t="shared" si="21"/>
        <v>0</v>
      </c>
      <c r="AJ8" s="22">
        <f t="shared" si="21"/>
        <v>0</v>
      </c>
      <c r="AK8" s="22">
        <f t="shared" si="21"/>
        <v>23.499999999999996</v>
      </c>
      <c r="AL8" s="22"/>
      <c r="AM8" s="22"/>
    </row>
    <row r="9" spans="2:40" ht="15" customHeight="1">
      <c r="B9" s="5" t="str">
        <f>Data!D44</f>
        <v>Vetusté enveloppe / structure / installations techniques</v>
      </c>
      <c r="C9" s="27">
        <f>Data!E44*Data!$A44</f>
        <v>19.444444444444443</v>
      </c>
      <c r="D9" s="27">
        <f>Data!F44*Data!$A44</f>
        <v>0</v>
      </c>
      <c r="E9" s="27">
        <f>Data!G44*Data!$A44</f>
        <v>0</v>
      </c>
      <c r="F9" s="27">
        <f>Data!H44*Data!$A44</f>
        <v>5.5555555555555554</v>
      </c>
      <c r="G9" s="27">
        <f>Data!I44*Data!$A44</f>
        <v>11.111111111111111</v>
      </c>
      <c r="H9" s="27">
        <f>Data!J44*Data!$A44</f>
        <v>13.888888888888889</v>
      </c>
      <c r="I9" s="27">
        <f>Data!K44*Data!$A44</f>
        <v>11.111111111111111</v>
      </c>
      <c r="J9" s="27">
        <f>Data!L44*Data!$A44</f>
        <v>0</v>
      </c>
      <c r="K9" s="27">
        <f>Data!M44*Data!$A44</f>
        <v>11.111111111111111</v>
      </c>
      <c r="L9" s="27">
        <f>Data!N44*Data!$A44</f>
        <v>0</v>
      </c>
      <c r="M9" s="27">
        <f>Data!O44*Data!$A44</f>
        <v>5.5555555555555554</v>
      </c>
      <c r="N9" s="27">
        <f>Data!P44*Data!$A44</f>
        <v>0</v>
      </c>
      <c r="O9" s="27">
        <f>Data!Q44*Data!$A44</f>
        <v>11.111111111111111</v>
      </c>
      <c r="P9" s="27">
        <f>Data!R44*Data!$A44</f>
        <v>11.111111111111111</v>
      </c>
      <c r="Q9" s="27">
        <f>Data!S44*Data!$A44</f>
        <v>11.111111111111111</v>
      </c>
      <c r="R9" s="27">
        <f>Data!T44*Data!$A44</f>
        <v>2.7777777777777777</v>
      </c>
      <c r="S9" s="27">
        <f>Data!U44*Data!$A44</f>
        <v>25</v>
      </c>
      <c r="T9" s="18"/>
      <c r="U9" s="22">
        <f t="shared" si="18"/>
        <v>19.444444444444443</v>
      </c>
      <c r="V9" s="22">
        <f t="shared" si="18"/>
        <v>0</v>
      </c>
      <c r="W9" s="22">
        <f t="shared" si="19"/>
        <v>0</v>
      </c>
      <c r="X9" s="22">
        <f t="shared" si="20"/>
        <v>0</v>
      </c>
      <c r="Y9" s="22">
        <f t="shared" si="18"/>
        <v>11.111111111111111</v>
      </c>
      <c r="Z9" s="22">
        <f t="shared" si="18"/>
        <v>13.888888888888889</v>
      </c>
      <c r="AA9" s="22">
        <f t="shared" si="18"/>
        <v>0</v>
      </c>
      <c r="AB9" s="22">
        <f t="shared" si="18"/>
        <v>0</v>
      </c>
      <c r="AC9" s="22">
        <f t="shared" si="18"/>
        <v>0</v>
      </c>
      <c r="AD9" s="22">
        <f t="shared" si="18"/>
        <v>0</v>
      </c>
      <c r="AE9" s="22">
        <f t="shared" si="21"/>
        <v>0</v>
      </c>
      <c r="AF9" s="22">
        <f t="shared" si="21"/>
        <v>0</v>
      </c>
      <c r="AG9" s="22">
        <f t="shared" si="21"/>
        <v>11.111111111111111</v>
      </c>
      <c r="AH9" s="22">
        <f t="shared" si="21"/>
        <v>0</v>
      </c>
      <c r="AI9" s="22">
        <f t="shared" si="21"/>
        <v>0</v>
      </c>
      <c r="AJ9" s="22">
        <f t="shared" si="21"/>
        <v>0</v>
      </c>
      <c r="AK9" s="22">
        <f t="shared" si="21"/>
        <v>25</v>
      </c>
      <c r="AL9" s="22"/>
      <c r="AM9" s="22"/>
    </row>
    <row r="10" spans="2:40" ht="15" customHeight="1">
      <c r="B10" s="5" t="str">
        <f>Data!D45</f>
        <v>Simplicité d'intervention</v>
      </c>
      <c r="C10" s="27">
        <f>Data!E45*Data!$A45</f>
        <v>0</v>
      </c>
      <c r="D10" s="27">
        <f>Data!F45*Data!$A45</f>
        <v>1</v>
      </c>
      <c r="E10" s="27">
        <f>Data!G45*Data!$A45</f>
        <v>1</v>
      </c>
      <c r="F10" s="27">
        <f>Data!H45*Data!$A45</f>
        <v>2</v>
      </c>
      <c r="G10" s="27">
        <f>Data!I45*Data!$A45</f>
        <v>2</v>
      </c>
      <c r="H10" s="27">
        <f>Data!J45*Data!$A45</f>
        <v>1</v>
      </c>
      <c r="I10" s="27">
        <f>Data!K45*Data!$A45</f>
        <v>1</v>
      </c>
      <c r="J10" s="27">
        <f>Data!L45*Data!$A45</f>
        <v>3</v>
      </c>
      <c r="K10" s="27">
        <f>Data!M45*Data!$A45</f>
        <v>4</v>
      </c>
      <c r="L10" s="27">
        <f>Data!N45*Data!$A45</f>
        <v>5</v>
      </c>
      <c r="M10" s="27">
        <f>Data!O45*Data!$A45</f>
        <v>3</v>
      </c>
      <c r="N10" s="27">
        <f>Data!P45*Data!$A45</f>
        <v>2</v>
      </c>
      <c r="O10" s="27">
        <f>Data!Q45*Data!$A45</f>
        <v>1</v>
      </c>
      <c r="P10" s="27">
        <f>Data!R45*Data!$A45</f>
        <v>3</v>
      </c>
      <c r="Q10" s="27">
        <f>Data!S45*Data!$A45</f>
        <v>2</v>
      </c>
      <c r="R10" s="27">
        <f>Data!T45*Data!$A45</f>
        <v>2</v>
      </c>
      <c r="S10" s="27">
        <f>Data!U45*Data!$A45</f>
        <v>5</v>
      </c>
      <c r="T10" s="19"/>
      <c r="U10" s="22">
        <f t="shared" si="18"/>
        <v>0</v>
      </c>
      <c r="V10" s="22">
        <f t="shared" si="18"/>
        <v>0</v>
      </c>
      <c r="W10" s="22">
        <f t="shared" si="19"/>
        <v>0</v>
      </c>
      <c r="X10" s="22">
        <f t="shared" si="20"/>
        <v>0</v>
      </c>
      <c r="Y10" s="22">
        <f t="shared" si="18"/>
        <v>2</v>
      </c>
      <c r="Z10" s="22">
        <f t="shared" si="18"/>
        <v>1</v>
      </c>
      <c r="AA10" s="22">
        <f t="shared" si="18"/>
        <v>0</v>
      </c>
      <c r="AB10" s="22">
        <f t="shared" si="18"/>
        <v>0</v>
      </c>
      <c r="AC10" s="22">
        <f t="shared" si="18"/>
        <v>0</v>
      </c>
      <c r="AD10" s="22">
        <f t="shared" si="18"/>
        <v>0</v>
      </c>
      <c r="AE10" s="22">
        <f t="shared" si="21"/>
        <v>0</v>
      </c>
      <c r="AF10" s="22">
        <f t="shared" si="21"/>
        <v>0</v>
      </c>
      <c r="AG10" s="22">
        <f t="shared" si="21"/>
        <v>1</v>
      </c>
      <c r="AH10" s="22">
        <f t="shared" si="21"/>
        <v>0</v>
      </c>
      <c r="AI10" s="22">
        <f t="shared" si="21"/>
        <v>0</v>
      </c>
      <c r="AJ10" s="22">
        <f t="shared" si="21"/>
        <v>0</v>
      </c>
      <c r="AK10" s="22">
        <f t="shared" si="21"/>
        <v>5</v>
      </c>
      <c r="AL10" s="22"/>
      <c r="AM10" s="22"/>
    </row>
    <row r="11" spans="2:40" ht="15" customHeight="1">
      <c r="B11" s="5" t="str">
        <f>Data!D46</f>
        <v>Rentabilité relative</v>
      </c>
      <c r="C11" s="27">
        <f>Data!E46*Data!$A46</f>
        <v>2.5</v>
      </c>
      <c r="D11" s="27">
        <f>Data!F46*Data!$A46</f>
        <v>2</v>
      </c>
      <c r="E11" s="27">
        <f>Data!G46*Data!$A46</f>
        <v>0.5</v>
      </c>
      <c r="F11" s="27">
        <f>Data!H46*Data!$A46</f>
        <v>3</v>
      </c>
      <c r="G11" s="27">
        <f>Data!I46*Data!$A46</f>
        <v>4.25</v>
      </c>
      <c r="H11" s="27">
        <f>Data!J46*Data!$A46</f>
        <v>4.75</v>
      </c>
      <c r="I11" s="27">
        <f>Data!K46*Data!$A46</f>
        <v>5</v>
      </c>
      <c r="J11" s="27">
        <f>Data!L46*Data!$A46</f>
        <v>2</v>
      </c>
      <c r="K11" s="27">
        <f>Data!M46*Data!$A46</f>
        <v>4</v>
      </c>
      <c r="L11" s="27">
        <f>Data!N46*Data!$A46</f>
        <v>0</v>
      </c>
      <c r="M11" s="27">
        <f>Data!O46*Data!$A46</f>
        <v>2.5</v>
      </c>
      <c r="N11" s="27">
        <f>Data!P46*Data!$A46</f>
        <v>0.75</v>
      </c>
      <c r="O11" s="27">
        <f>Data!Q46*Data!$A46</f>
        <v>1.5</v>
      </c>
      <c r="P11" s="27">
        <f>Data!R46*Data!$A46</f>
        <v>0.75</v>
      </c>
      <c r="Q11" s="27">
        <f>Data!S46*Data!$A46</f>
        <v>3.75</v>
      </c>
      <c r="R11" s="27">
        <f>Data!T46*Data!$A46</f>
        <v>2</v>
      </c>
      <c r="S11" s="27">
        <f>Data!U46*Data!$A46</f>
        <v>2</v>
      </c>
      <c r="T11" s="19"/>
      <c r="U11" s="22">
        <f t="shared" si="18"/>
        <v>2.5</v>
      </c>
      <c r="V11" s="22">
        <f t="shared" si="18"/>
        <v>0</v>
      </c>
      <c r="W11" s="22">
        <f t="shared" si="19"/>
        <v>0</v>
      </c>
      <c r="X11" s="22">
        <f t="shared" si="20"/>
        <v>0</v>
      </c>
      <c r="Y11" s="22">
        <f t="shared" si="18"/>
        <v>4.25</v>
      </c>
      <c r="Z11" s="22">
        <f t="shared" si="18"/>
        <v>4.75</v>
      </c>
      <c r="AA11" s="22">
        <f t="shared" si="18"/>
        <v>0</v>
      </c>
      <c r="AB11" s="22">
        <f t="shared" si="18"/>
        <v>0</v>
      </c>
      <c r="AC11" s="22">
        <f t="shared" si="18"/>
        <v>0</v>
      </c>
      <c r="AD11" s="22">
        <f t="shared" si="18"/>
        <v>0</v>
      </c>
      <c r="AE11" s="22">
        <f t="shared" si="21"/>
        <v>0</v>
      </c>
      <c r="AF11" s="22">
        <f t="shared" si="21"/>
        <v>0</v>
      </c>
      <c r="AG11" s="22">
        <f t="shared" si="21"/>
        <v>1.5</v>
      </c>
      <c r="AH11" s="22">
        <f t="shared" si="21"/>
        <v>0</v>
      </c>
      <c r="AI11" s="22">
        <f t="shared" si="21"/>
        <v>0</v>
      </c>
      <c r="AJ11" s="22">
        <f t="shared" si="21"/>
        <v>0</v>
      </c>
      <c r="AK11" s="22">
        <f t="shared" si="21"/>
        <v>2</v>
      </c>
      <c r="AL11" s="22"/>
      <c r="AM11" s="22"/>
    </row>
    <row r="12" spans="2:40" s="23" customFormat="1" ht="15" customHeight="1">
      <c r="B12" s="28"/>
      <c r="C12" s="29">
        <f>C8</f>
        <v>22.5</v>
      </c>
      <c r="D12" s="29">
        <f t="shared" ref="D12:S12" si="22">D8</f>
        <v>16.5</v>
      </c>
      <c r="E12" s="29">
        <f t="shared" si="22"/>
        <v>7</v>
      </c>
      <c r="F12" s="29">
        <f t="shared" si="22"/>
        <v>19</v>
      </c>
      <c r="G12" s="29">
        <f t="shared" si="22"/>
        <v>25</v>
      </c>
      <c r="H12" s="29">
        <f t="shared" si="22"/>
        <v>16.999999999999996</v>
      </c>
      <c r="I12" s="29">
        <f t="shared" si="22"/>
        <v>13.500000000000004</v>
      </c>
      <c r="J12" s="29">
        <f t="shared" si="22"/>
        <v>1.4999999999999991</v>
      </c>
      <c r="K12" s="29">
        <f t="shared" si="22"/>
        <v>9.9999999999999982</v>
      </c>
      <c r="L12" s="29">
        <f t="shared" si="22"/>
        <v>8.4999999999999982</v>
      </c>
      <c r="M12" s="29">
        <f t="shared" si="22"/>
        <v>18.500000000000004</v>
      </c>
      <c r="N12" s="29">
        <f t="shared" si="22"/>
        <v>0</v>
      </c>
      <c r="O12" s="29">
        <f t="shared" si="22"/>
        <v>19.999999999999996</v>
      </c>
      <c r="P12" s="29">
        <f t="shared" si="22"/>
        <v>13.499999999999998</v>
      </c>
      <c r="Q12" s="29">
        <f t="shared" si="22"/>
        <v>11.500000000000002</v>
      </c>
      <c r="R12" s="29">
        <f t="shared" si="22"/>
        <v>11.500000000000002</v>
      </c>
      <c r="S12" s="29">
        <f t="shared" si="22"/>
        <v>23.499999999999996</v>
      </c>
      <c r="U12" s="22"/>
      <c r="V12" s="22"/>
      <c r="W12" s="22"/>
      <c r="X12" s="22"/>
      <c r="Y12" s="22"/>
      <c r="Z12" s="22"/>
      <c r="AA12" s="22"/>
      <c r="AB12" s="22"/>
      <c r="AC12" s="22"/>
      <c r="AD12" s="22"/>
      <c r="AE12" s="22"/>
      <c r="AF12" s="22"/>
      <c r="AG12" s="22"/>
      <c r="AH12" s="22"/>
      <c r="AI12" s="22"/>
      <c r="AJ12" s="22"/>
      <c r="AK12" s="22"/>
      <c r="AL12" s="22"/>
      <c r="AM12" s="22"/>
    </row>
    <row r="13" spans="2:40" s="23" customFormat="1" ht="15" customHeight="1">
      <c r="B13" s="30" t="s">
        <v>87</v>
      </c>
      <c r="C13" s="40">
        <f>Data!E21*Data!E22</f>
        <v>5665104</v>
      </c>
      <c r="D13" s="40">
        <f>Data!F21*Data!F22</f>
        <v>5457780</v>
      </c>
      <c r="E13" s="40">
        <f>Data!G21*Data!G22</f>
        <v>647279.99999999988</v>
      </c>
      <c r="F13" s="40">
        <f>Data!H21*Data!H22</f>
        <v>2828699.9999999995</v>
      </c>
      <c r="G13" s="40">
        <f>Data!I21*Data!I22</f>
        <v>1205819.9999999998</v>
      </c>
      <c r="H13" s="40">
        <f>Data!J21*Data!J22</f>
        <v>1902690</v>
      </c>
      <c r="I13" s="40">
        <f>Data!K21*Data!K22</f>
        <v>3193335</v>
      </c>
      <c r="J13" s="40">
        <f>Data!L21*Data!L22</f>
        <v>3061799.9999999995</v>
      </c>
      <c r="K13" s="40">
        <f>Data!M21*Data!M22</f>
        <v>3619979.9999999995</v>
      </c>
      <c r="L13" s="40">
        <f>Data!N21*Data!N22</f>
        <v>1510739.9999999998</v>
      </c>
      <c r="M13" s="40">
        <f>Data!O21*Data!O22</f>
        <v>445004.99999999994</v>
      </c>
      <c r="N13" s="40">
        <f>Data!P21*Data!P22</f>
        <v>326699.99999999994</v>
      </c>
      <c r="O13" s="40">
        <f>Data!Q21*Data!Q22</f>
        <v>1390814.9999999998</v>
      </c>
      <c r="P13" s="40">
        <f>Data!R21*Data!R22</f>
        <v>546750</v>
      </c>
      <c r="Q13" s="40">
        <f>Data!S21*Data!S22</f>
        <v>405404.99999999994</v>
      </c>
      <c r="R13" s="40">
        <f>Data!T21*Data!T22</f>
        <v>1075544.9999999998</v>
      </c>
      <c r="S13" s="40">
        <f>Data!U21*Data!U22</f>
        <v>212039.99999999997</v>
      </c>
      <c r="U13" s="22"/>
      <c r="V13" s="22"/>
      <c r="W13" s="22"/>
      <c r="X13" s="22"/>
      <c r="Y13" s="22"/>
      <c r="Z13" s="22"/>
      <c r="AA13" s="22"/>
      <c r="AB13" s="22"/>
      <c r="AC13" s="22"/>
      <c r="AD13" s="22"/>
      <c r="AE13" s="22"/>
      <c r="AF13" s="22"/>
      <c r="AG13" s="22"/>
      <c r="AH13" s="22"/>
      <c r="AI13" s="22"/>
      <c r="AJ13" s="22"/>
      <c r="AK13" s="22"/>
      <c r="AL13" s="22"/>
      <c r="AM13" s="22"/>
    </row>
    <row r="14" spans="2:40" s="23" customFormat="1" ht="15" customHeight="1">
      <c r="B14" s="5" t="s">
        <v>82</v>
      </c>
      <c r="C14" s="69">
        <f>Data!E24</f>
        <v>0.87580142475512024</v>
      </c>
      <c r="D14" s="69">
        <f>Data!F24</f>
        <v>1</v>
      </c>
      <c r="E14" s="69">
        <f>Data!G24</f>
        <v>0.10329474621549421</v>
      </c>
      <c r="F14" s="69">
        <f>Data!H24</f>
        <v>0.49977738201246663</v>
      </c>
      <c r="G14" s="69">
        <f>Data!I24</f>
        <v>0.18076580587711488</v>
      </c>
      <c r="H14" s="69">
        <f>Data!J24</f>
        <v>0.32457702582368653</v>
      </c>
      <c r="I14" s="69">
        <f>Data!K24</f>
        <v>0.54474621549421198</v>
      </c>
      <c r="J14" s="69">
        <f>Data!L24</f>
        <v>0.54096170970614421</v>
      </c>
      <c r="K14" s="69">
        <f>Data!M24</f>
        <v>0.63958147818343725</v>
      </c>
      <c r="L14" s="69">
        <f>Data!N24</f>
        <v>0.26691896705253787</v>
      </c>
      <c r="M14" s="69">
        <f>Data!O24</f>
        <v>7.1015138023152277E-2</v>
      </c>
      <c r="N14" s="69">
        <f>Data!P24</f>
        <v>4.8975957257346395E-2</v>
      </c>
      <c r="O14" s="69">
        <f>Data!Q24</f>
        <v>0.22195013357079252</v>
      </c>
      <c r="P14" s="69">
        <f>Data!R24</f>
        <v>9.0160284951024044E-2</v>
      </c>
      <c r="Q14" s="69">
        <f>Data!S24</f>
        <v>6.0774710596616204E-2</v>
      </c>
      <c r="R14" s="69">
        <f>Data!T24</f>
        <v>0.17163846838824576</v>
      </c>
      <c r="S14" s="69">
        <f>Data!U24</f>
        <v>3.3837934105075691E-2</v>
      </c>
      <c r="U14" s="22"/>
      <c r="V14" s="22"/>
      <c r="W14" s="22"/>
      <c r="X14" s="22"/>
      <c r="Y14" s="22"/>
      <c r="Z14" s="22"/>
      <c r="AA14" s="22"/>
      <c r="AB14" s="22"/>
      <c r="AC14" s="22"/>
      <c r="AD14" s="22"/>
      <c r="AE14" s="22"/>
      <c r="AF14" s="22"/>
      <c r="AG14" s="22"/>
      <c r="AH14" s="22"/>
      <c r="AI14" s="22"/>
      <c r="AJ14" s="22"/>
      <c r="AK14" s="22"/>
      <c r="AL14" s="22"/>
      <c r="AM14" s="22"/>
    </row>
    <row r="15" spans="2:40" s="45" customFormat="1">
      <c r="B15" s="44" t="s">
        <v>36</v>
      </c>
      <c r="C15" s="44">
        <f t="shared" ref="C15:S15" si="23">C30</f>
        <v>213.80002155928324</v>
      </c>
      <c r="D15" s="44">
        <f t="shared" si="23"/>
        <v>15.155444566227674</v>
      </c>
      <c r="E15" s="44">
        <f t="shared" si="23"/>
        <v>1.7320508075688736</v>
      </c>
      <c r="F15" s="44">
        <f t="shared" si="23"/>
        <v>77.797948773302096</v>
      </c>
      <c r="G15" s="44">
        <f t="shared" si="23"/>
        <v>179.59201810979806</v>
      </c>
      <c r="H15" s="44">
        <f t="shared" si="23"/>
        <v>145.27576148483951</v>
      </c>
      <c r="I15" s="44">
        <f t="shared" si="23"/>
        <v>101.15657841426568</v>
      </c>
      <c r="J15" s="44">
        <f t="shared" si="23"/>
        <v>3.8971143170299731</v>
      </c>
      <c r="K15" s="44">
        <f t="shared" si="23"/>
        <v>91.60624271142062</v>
      </c>
      <c r="L15" s="44">
        <f t="shared" si="23"/>
        <v>0</v>
      </c>
      <c r="M15" s="44">
        <f t="shared" si="23"/>
        <v>74.995394341610819</v>
      </c>
      <c r="N15" s="44">
        <f t="shared" si="23"/>
        <v>0.64951905283832911</v>
      </c>
      <c r="O15" s="44">
        <f t="shared" si="23"/>
        <v>114.67619721778938</v>
      </c>
      <c r="P15" s="44">
        <f t="shared" si="23"/>
        <v>84.744194199489755</v>
      </c>
      <c r="Q15" s="44">
        <f t="shared" si="23"/>
        <v>86.873173317126529</v>
      </c>
      <c r="R15" s="44">
        <f t="shared" si="23"/>
        <v>27.929319272048133</v>
      </c>
      <c r="S15" s="44">
        <f t="shared" si="23"/>
        <v>333.20327410606285</v>
      </c>
      <c r="U15" s="22">
        <f t="shared" ref="U15:AK15" si="24">IF((AND($AM$7&lt;C$16,C$16&lt;$AN$7)),C8,0)</f>
        <v>0</v>
      </c>
      <c r="V15" s="22">
        <f t="shared" si="24"/>
        <v>0</v>
      </c>
      <c r="W15" s="22">
        <f t="shared" ref="W15:W18" si="25">IF((AND($AM$7&lt;E$16,E$16&lt;$AN$7)),E8,0)</f>
        <v>0</v>
      </c>
      <c r="X15" s="22">
        <f t="shared" ref="X15:Z18" si="26">IF((AND($AM$7&lt;F$16,F$16&lt;$AN$7)),F8,0)</f>
        <v>19</v>
      </c>
      <c r="Y15" s="22">
        <f t="shared" si="26"/>
        <v>0</v>
      </c>
      <c r="Z15" s="22">
        <f t="shared" si="26"/>
        <v>0</v>
      </c>
      <c r="AA15" s="22">
        <f t="shared" si="24"/>
        <v>13.500000000000004</v>
      </c>
      <c r="AB15" s="22">
        <f t="shared" si="24"/>
        <v>0</v>
      </c>
      <c r="AC15" s="22">
        <f t="shared" si="24"/>
        <v>9.9999999999999982</v>
      </c>
      <c r="AD15" s="22">
        <f t="shared" si="24"/>
        <v>0</v>
      </c>
      <c r="AE15" s="22">
        <f t="shared" si="24"/>
        <v>18.500000000000004</v>
      </c>
      <c r="AF15" s="22">
        <f t="shared" si="24"/>
        <v>0</v>
      </c>
      <c r="AG15" s="22">
        <f t="shared" si="24"/>
        <v>0</v>
      </c>
      <c r="AH15" s="22">
        <f t="shared" si="24"/>
        <v>13.499999999999998</v>
      </c>
      <c r="AI15" s="22">
        <f t="shared" si="24"/>
        <v>11.500000000000002</v>
      </c>
      <c r="AJ15" s="22">
        <f t="shared" si="24"/>
        <v>0</v>
      </c>
      <c r="AK15" s="22">
        <f t="shared" si="24"/>
        <v>0</v>
      </c>
      <c r="AL15" s="22"/>
      <c r="AM15" s="22"/>
    </row>
    <row r="16" spans="2:40" s="17" customFormat="1">
      <c r="B16" s="30" t="s">
        <v>91</v>
      </c>
      <c r="C16" s="31">
        <f t="shared" ref="C16:S16" si="27">RANK(C15,$C15:$S15,0)</f>
        <v>2</v>
      </c>
      <c r="D16" s="31">
        <f t="shared" si="27"/>
        <v>13</v>
      </c>
      <c r="E16" s="31">
        <f t="shared" si="27"/>
        <v>15</v>
      </c>
      <c r="F16" s="31">
        <f t="shared" si="27"/>
        <v>10</v>
      </c>
      <c r="G16" s="31">
        <f t="shared" si="27"/>
        <v>3</v>
      </c>
      <c r="H16" s="31">
        <f t="shared" si="27"/>
        <v>4</v>
      </c>
      <c r="I16" s="31">
        <f t="shared" si="27"/>
        <v>6</v>
      </c>
      <c r="J16" s="31">
        <f t="shared" si="27"/>
        <v>14</v>
      </c>
      <c r="K16" s="31">
        <f t="shared" si="27"/>
        <v>7</v>
      </c>
      <c r="L16" s="31">
        <f t="shared" si="27"/>
        <v>17</v>
      </c>
      <c r="M16" s="31">
        <f t="shared" si="27"/>
        <v>11</v>
      </c>
      <c r="N16" s="31">
        <f t="shared" si="27"/>
        <v>16</v>
      </c>
      <c r="O16" s="31">
        <f t="shared" si="27"/>
        <v>5</v>
      </c>
      <c r="P16" s="31">
        <f t="shared" si="27"/>
        <v>9</v>
      </c>
      <c r="Q16" s="31">
        <f t="shared" si="27"/>
        <v>8</v>
      </c>
      <c r="R16" s="31">
        <f t="shared" si="27"/>
        <v>12</v>
      </c>
      <c r="S16" s="31">
        <f t="shared" si="27"/>
        <v>1</v>
      </c>
      <c r="U16" s="22">
        <f t="shared" ref="U16" si="28">IF((AND($AM$7&lt;C$16,C$16&lt;$AN$7)),C9,0)</f>
        <v>0</v>
      </c>
      <c r="V16" s="22">
        <f t="shared" ref="V16:AK18" si="29">IF((AND($AM$7&lt;D$16,D$16&lt;$AN$7)),D9,0)</f>
        <v>0</v>
      </c>
      <c r="W16" s="22">
        <f t="shared" si="25"/>
        <v>0</v>
      </c>
      <c r="X16" s="22">
        <f t="shared" si="26"/>
        <v>5.5555555555555554</v>
      </c>
      <c r="Y16" s="22">
        <f t="shared" si="26"/>
        <v>0</v>
      </c>
      <c r="Z16" s="22">
        <f t="shared" si="26"/>
        <v>0</v>
      </c>
      <c r="AA16" s="22">
        <f t="shared" si="29"/>
        <v>11.111111111111111</v>
      </c>
      <c r="AB16" s="22">
        <f t="shared" si="29"/>
        <v>0</v>
      </c>
      <c r="AC16" s="22">
        <f t="shared" si="29"/>
        <v>11.111111111111111</v>
      </c>
      <c r="AD16" s="22">
        <f t="shared" si="29"/>
        <v>0</v>
      </c>
      <c r="AE16" s="22">
        <f t="shared" si="29"/>
        <v>5.5555555555555554</v>
      </c>
      <c r="AF16" s="22">
        <f t="shared" si="29"/>
        <v>0</v>
      </c>
      <c r="AG16" s="22">
        <f t="shared" si="29"/>
        <v>0</v>
      </c>
      <c r="AH16" s="22">
        <f t="shared" si="29"/>
        <v>11.111111111111111</v>
      </c>
      <c r="AI16" s="22">
        <f t="shared" si="29"/>
        <v>11.111111111111111</v>
      </c>
      <c r="AJ16" s="22">
        <f t="shared" si="29"/>
        <v>0</v>
      </c>
      <c r="AK16" s="22">
        <f t="shared" si="29"/>
        <v>0</v>
      </c>
      <c r="AL16" s="22"/>
      <c r="AM16" s="22"/>
    </row>
    <row r="17" spans="2:39" s="23" customFormat="1">
      <c r="B17" s="32">
        <f>COS(RADIANS(60))</f>
        <v>0.50000000000000011</v>
      </c>
      <c r="C17" s="22"/>
      <c r="D17" s="22"/>
      <c r="E17" s="22"/>
      <c r="F17" s="22"/>
      <c r="G17" s="22"/>
      <c r="H17" s="22"/>
      <c r="I17" s="22"/>
      <c r="J17" s="22"/>
      <c r="K17" s="22"/>
      <c r="L17" s="22"/>
      <c r="M17" s="22"/>
      <c r="N17" s="22"/>
      <c r="O17" s="22"/>
      <c r="P17" s="22"/>
      <c r="Q17" s="22"/>
      <c r="R17" s="22"/>
      <c r="S17" s="22"/>
      <c r="U17" s="22">
        <f>IF((AND($AM$7&lt;C$16,C$16&lt;$AN$7)),C10,0)</f>
        <v>0</v>
      </c>
      <c r="V17" s="22">
        <f t="shared" si="29"/>
        <v>0</v>
      </c>
      <c r="W17" s="22">
        <f t="shared" si="25"/>
        <v>0</v>
      </c>
      <c r="X17" s="22">
        <f t="shared" si="26"/>
        <v>2</v>
      </c>
      <c r="Y17" s="22">
        <f t="shared" si="26"/>
        <v>0</v>
      </c>
      <c r="Z17" s="22">
        <f t="shared" si="26"/>
        <v>0</v>
      </c>
      <c r="AA17" s="22">
        <f t="shared" si="29"/>
        <v>1</v>
      </c>
      <c r="AB17" s="22">
        <f t="shared" si="29"/>
        <v>0</v>
      </c>
      <c r="AC17" s="22">
        <f t="shared" si="29"/>
        <v>4</v>
      </c>
      <c r="AD17" s="22">
        <f t="shared" si="29"/>
        <v>0</v>
      </c>
      <c r="AE17" s="22">
        <f t="shared" si="29"/>
        <v>3</v>
      </c>
      <c r="AF17" s="22">
        <f t="shared" si="29"/>
        <v>0</v>
      </c>
      <c r="AG17" s="22">
        <f t="shared" si="29"/>
        <v>0</v>
      </c>
      <c r="AH17" s="22">
        <f t="shared" si="29"/>
        <v>3</v>
      </c>
      <c r="AI17" s="22">
        <f>IF((AND($AM$7&lt;Q$16,Q$16&lt;$AN$7)),Q10,0)</f>
        <v>2</v>
      </c>
      <c r="AJ17" s="22">
        <f>IF((AND($AM$7&lt;R$16,R$16&lt;$AN$7)),R10,0)</f>
        <v>0</v>
      </c>
      <c r="AK17" s="22">
        <f t="shared" si="29"/>
        <v>0</v>
      </c>
      <c r="AL17" s="22"/>
      <c r="AM17" s="22"/>
    </row>
    <row r="18" spans="2:39" s="23" customFormat="1">
      <c r="B18" s="22"/>
      <c r="C18" s="22">
        <f t="shared" ref="C18:S18" si="30">((C8^2+C9^2-(2*C8*C9*$B$17)))^0.5</f>
        <v>21.138505617784013</v>
      </c>
      <c r="D18" s="22">
        <f t="shared" si="30"/>
        <v>16.5</v>
      </c>
      <c r="E18" s="22">
        <f t="shared" si="30"/>
        <v>7</v>
      </c>
      <c r="F18" s="22">
        <f t="shared" si="30"/>
        <v>16.920657256008369</v>
      </c>
      <c r="G18" s="22">
        <f t="shared" si="30"/>
        <v>21.695137988629593</v>
      </c>
      <c r="H18" s="22">
        <f t="shared" si="30"/>
        <v>15.677695093883859</v>
      </c>
      <c r="I18" s="22">
        <f t="shared" si="30"/>
        <v>12.478252687113562</v>
      </c>
      <c r="J18" s="22">
        <f t="shared" si="30"/>
        <v>1.4999999999999991</v>
      </c>
      <c r="K18" s="22">
        <f t="shared" si="30"/>
        <v>10.599324460188283</v>
      </c>
      <c r="L18" s="22">
        <f t="shared" si="30"/>
        <v>8.4999999999999982</v>
      </c>
      <c r="M18" s="22">
        <f t="shared" si="30"/>
        <v>16.441910465426044</v>
      </c>
      <c r="N18" s="22">
        <f t="shared" si="30"/>
        <v>0</v>
      </c>
      <c r="O18" s="22">
        <f t="shared" si="30"/>
        <v>17.356110390903673</v>
      </c>
      <c r="P18" s="22">
        <f t="shared" si="30"/>
        <v>12.478252687113557</v>
      </c>
      <c r="Q18" s="22">
        <f t="shared" si="30"/>
        <v>11.310570823158264</v>
      </c>
      <c r="R18" s="22">
        <f t="shared" si="30"/>
        <v>10.393344261510423</v>
      </c>
      <c r="S18" s="22">
        <f t="shared" si="30"/>
        <v>24.284768889161782</v>
      </c>
      <c r="U18" s="22">
        <f>IF((AND($AM$7&lt;C$16,C$16&lt;$AN$7)),C11,0)</f>
        <v>0</v>
      </c>
      <c r="V18" s="22">
        <f t="shared" si="29"/>
        <v>0</v>
      </c>
      <c r="W18" s="22">
        <f t="shared" si="25"/>
        <v>0</v>
      </c>
      <c r="X18" s="22">
        <f t="shared" si="26"/>
        <v>3</v>
      </c>
      <c r="Y18" s="22">
        <f t="shared" si="26"/>
        <v>0</v>
      </c>
      <c r="Z18" s="22">
        <f t="shared" si="26"/>
        <v>0</v>
      </c>
      <c r="AA18" s="22">
        <f t="shared" si="29"/>
        <v>5</v>
      </c>
      <c r="AB18" s="22">
        <f t="shared" si="29"/>
        <v>0</v>
      </c>
      <c r="AC18" s="22">
        <f t="shared" si="29"/>
        <v>4</v>
      </c>
      <c r="AD18" s="22">
        <f t="shared" si="29"/>
        <v>0</v>
      </c>
      <c r="AE18" s="22">
        <f t="shared" si="29"/>
        <v>2.5</v>
      </c>
      <c r="AF18" s="22">
        <f t="shared" si="29"/>
        <v>0</v>
      </c>
      <c r="AG18" s="22">
        <f t="shared" si="29"/>
        <v>0</v>
      </c>
      <c r="AH18" s="22">
        <f t="shared" si="29"/>
        <v>0.75</v>
      </c>
      <c r="AI18" s="22">
        <f t="shared" si="29"/>
        <v>3.75</v>
      </c>
      <c r="AJ18" s="22">
        <f t="shared" si="29"/>
        <v>0</v>
      </c>
      <c r="AK18" s="22">
        <f t="shared" si="29"/>
        <v>0</v>
      </c>
      <c r="AL18" s="22"/>
      <c r="AM18" s="22"/>
    </row>
    <row r="19" spans="2:39" s="23" customFormat="1">
      <c r="B19" s="22"/>
      <c r="C19" s="22">
        <f t="shared" ref="C19:S19" si="31">((C9^2+C10^2-(2*C9*C10*$B$17)))^0.5</f>
        <v>19.444444444444443</v>
      </c>
      <c r="D19" s="22">
        <f t="shared" si="31"/>
        <v>1</v>
      </c>
      <c r="E19" s="22">
        <f t="shared" si="31"/>
        <v>1</v>
      </c>
      <c r="F19" s="22">
        <f t="shared" si="31"/>
        <v>4.8737138221025127</v>
      </c>
      <c r="G19" s="22">
        <f t="shared" si="31"/>
        <v>10.258390122296703</v>
      </c>
      <c r="H19" s="22">
        <f t="shared" si="31"/>
        <v>13.416867953401507</v>
      </c>
      <c r="I19" s="22">
        <f t="shared" si="31"/>
        <v>10.646392769964185</v>
      </c>
      <c r="J19" s="22">
        <f t="shared" si="31"/>
        <v>3</v>
      </c>
      <c r="K19" s="22">
        <f t="shared" si="31"/>
        <v>9.7474276442050254</v>
      </c>
      <c r="L19" s="22">
        <f t="shared" si="31"/>
        <v>5</v>
      </c>
      <c r="M19" s="22">
        <f t="shared" si="31"/>
        <v>4.8163815114873874</v>
      </c>
      <c r="N19" s="22">
        <f t="shared" si="31"/>
        <v>2</v>
      </c>
      <c r="O19" s="22">
        <f t="shared" si="31"/>
        <v>10.646392769964185</v>
      </c>
      <c r="P19" s="22">
        <f t="shared" si="31"/>
        <v>9.9560763752656811</v>
      </c>
      <c r="Q19" s="22">
        <f t="shared" si="31"/>
        <v>10.258390122296703</v>
      </c>
      <c r="R19" s="22">
        <f t="shared" si="31"/>
        <v>2.4820342115209639</v>
      </c>
      <c r="S19" s="22">
        <f t="shared" si="31"/>
        <v>22.912878474779198</v>
      </c>
      <c r="U19" s="22"/>
      <c r="V19" s="22"/>
      <c r="W19" s="22"/>
      <c r="X19" s="22"/>
      <c r="Y19" s="22"/>
      <c r="Z19" s="22"/>
      <c r="AA19" s="22"/>
      <c r="AB19" s="22"/>
      <c r="AC19" s="22"/>
      <c r="AD19" s="22"/>
      <c r="AE19" s="22"/>
      <c r="AF19" s="22"/>
      <c r="AG19" s="22"/>
      <c r="AH19" s="22"/>
      <c r="AI19" s="22"/>
      <c r="AJ19" s="22"/>
      <c r="AK19" s="22"/>
      <c r="AL19" s="22"/>
      <c r="AM19" s="22"/>
    </row>
    <row r="20" spans="2:39" s="23" customFormat="1">
      <c r="B20" s="22"/>
      <c r="C20" s="22">
        <f t="shared" ref="C20:S20" si="32">((C10^2+C11^2-(2*C10*C11*$B$17)))^0.5</f>
        <v>2.5</v>
      </c>
      <c r="D20" s="22">
        <f t="shared" si="32"/>
        <v>1.7320508075688772</v>
      </c>
      <c r="E20" s="22">
        <f t="shared" si="32"/>
        <v>0.8660254037844386</v>
      </c>
      <c r="F20" s="22">
        <f t="shared" si="32"/>
        <v>2.6457513110645903</v>
      </c>
      <c r="G20" s="22">
        <f t="shared" si="32"/>
        <v>3.6827299656640586</v>
      </c>
      <c r="H20" s="22">
        <f t="shared" si="32"/>
        <v>4.337337893224368</v>
      </c>
      <c r="I20" s="22">
        <f t="shared" si="32"/>
        <v>4.5825756949558398</v>
      </c>
      <c r="J20" s="22">
        <f t="shared" si="32"/>
        <v>2.6457513110645903</v>
      </c>
      <c r="K20" s="22">
        <f t="shared" si="32"/>
        <v>3.9999999999999996</v>
      </c>
      <c r="L20" s="22">
        <f t="shared" si="32"/>
        <v>5</v>
      </c>
      <c r="M20" s="22">
        <f t="shared" si="32"/>
        <v>2.7838821814150108</v>
      </c>
      <c r="N20" s="22">
        <f t="shared" si="32"/>
        <v>1.7499999999999998</v>
      </c>
      <c r="O20" s="22">
        <f t="shared" si="32"/>
        <v>1.3228756555322951</v>
      </c>
      <c r="P20" s="22">
        <f t="shared" si="32"/>
        <v>2.7041634565979922</v>
      </c>
      <c r="Q20" s="22">
        <f t="shared" si="32"/>
        <v>3.2499999999999996</v>
      </c>
      <c r="R20" s="22">
        <f t="shared" si="32"/>
        <v>1.9999999999999998</v>
      </c>
      <c r="S20" s="22">
        <f t="shared" si="32"/>
        <v>4.358898943540674</v>
      </c>
      <c r="U20" s="22">
        <f t="shared" ref="U20:AD23" si="33">IF((C$16&gt;$AN$7),C8,0)</f>
        <v>0</v>
      </c>
      <c r="V20" s="22">
        <f t="shared" si="33"/>
        <v>16.5</v>
      </c>
      <c r="W20" s="22">
        <f t="shared" ref="W20:W23" si="34">IF((E$16&gt;$AN$7),E8,0)</f>
        <v>7</v>
      </c>
      <c r="X20" s="22">
        <f t="shared" ref="X20:AA23" si="35">IF((F$16&gt;$AN$7),F8,0)</f>
        <v>0</v>
      </c>
      <c r="Y20" s="22">
        <f t="shared" si="35"/>
        <v>0</v>
      </c>
      <c r="Z20" s="22">
        <f t="shared" si="35"/>
        <v>0</v>
      </c>
      <c r="AA20" s="22">
        <f t="shared" si="35"/>
        <v>0</v>
      </c>
      <c r="AB20" s="22">
        <f t="shared" si="33"/>
        <v>1.4999999999999991</v>
      </c>
      <c r="AC20" s="22">
        <f t="shared" si="33"/>
        <v>0</v>
      </c>
      <c r="AD20" s="22">
        <f t="shared" si="33"/>
        <v>8.4999999999999982</v>
      </c>
      <c r="AE20" s="22">
        <f t="shared" ref="AE20:AK23" si="36">IF((M$16&gt;$AN$7),M8,0)</f>
        <v>0</v>
      </c>
      <c r="AF20" s="22">
        <f t="shared" si="36"/>
        <v>0</v>
      </c>
      <c r="AG20" s="22">
        <f t="shared" si="36"/>
        <v>0</v>
      </c>
      <c r="AH20" s="22">
        <f t="shared" si="36"/>
        <v>0</v>
      </c>
      <c r="AI20" s="22">
        <f t="shared" si="36"/>
        <v>0</v>
      </c>
      <c r="AJ20" s="22">
        <f t="shared" si="36"/>
        <v>11.500000000000002</v>
      </c>
      <c r="AK20" s="22">
        <f t="shared" si="36"/>
        <v>0</v>
      </c>
      <c r="AL20" s="22"/>
      <c r="AM20" s="22"/>
    </row>
    <row r="21" spans="2:39" s="23" customFormat="1">
      <c r="B21" s="22"/>
      <c r="C21" s="24">
        <f t="shared" ref="C21:S21" si="37">((C11^2+C12^2-(2*C11*C12*$B$17)))^0.5</f>
        <v>21.360009363293827</v>
      </c>
      <c r="D21" s="24">
        <f t="shared" si="37"/>
        <v>15.596473960482221</v>
      </c>
      <c r="E21" s="24">
        <f t="shared" si="37"/>
        <v>6.7638746292343415</v>
      </c>
      <c r="F21" s="24">
        <f t="shared" si="37"/>
        <v>17.691806012954132</v>
      </c>
      <c r="G21" s="24">
        <f t="shared" si="37"/>
        <v>23.169214488195323</v>
      </c>
      <c r="H21" s="24">
        <f t="shared" si="37"/>
        <v>15.192514604238493</v>
      </c>
      <c r="I21" s="24">
        <f t="shared" si="37"/>
        <v>11.821590417536891</v>
      </c>
      <c r="J21" s="24">
        <f t="shared" si="37"/>
        <v>1.8027756377319943</v>
      </c>
      <c r="K21" s="24">
        <f t="shared" si="37"/>
        <v>8.7177978870813462</v>
      </c>
      <c r="L21" s="24">
        <f t="shared" si="37"/>
        <v>8.4999999999999982</v>
      </c>
      <c r="M21" s="24">
        <f t="shared" si="37"/>
        <v>17.385338650713713</v>
      </c>
      <c r="N21" s="24">
        <f t="shared" si="37"/>
        <v>0.75</v>
      </c>
      <c r="O21" s="24">
        <f t="shared" si="37"/>
        <v>19.293781381574735</v>
      </c>
      <c r="P21" s="24">
        <f t="shared" si="37"/>
        <v>13.141061600951423</v>
      </c>
      <c r="Q21" s="24">
        <f t="shared" si="37"/>
        <v>10.158124826955023</v>
      </c>
      <c r="R21" s="24">
        <f t="shared" si="37"/>
        <v>10.641898326896383</v>
      </c>
      <c r="S21" s="24">
        <f t="shared" si="37"/>
        <v>22.566568192793515</v>
      </c>
      <c r="U21" s="22">
        <f t="shared" si="33"/>
        <v>0</v>
      </c>
      <c r="V21" s="22">
        <f t="shared" si="33"/>
        <v>0</v>
      </c>
      <c r="W21" s="22">
        <f t="shared" si="34"/>
        <v>0</v>
      </c>
      <c r="X21" s="22">
        <f t="shared" si="35"/>
        <v>0</v>
      </c>
      <c r="Y21" s="22">
        <f t="shared" si="35"/>
        <v>0</v>
      </c>
      <c r="Z21" s="22">
        <f t="shared" si="35"/>
        <v>0</v>
      </c>
      <c r="AA21" s="22">
        <f t="shared" si="35"/>
        <v>0</v>
      </c>
      <c r="AB21" s="22">
        <f t="shared" si="33"/>
        <v>0</v>
      </c>
      <c r="AC21" s="22">
        <f t="shared" si="33"/>
        <v>0</v>
      </c>
      <c r="AD21" s="22">
        <f>IF((L$16&gt;$AN$7),L9,0)</f>
        <v>0</v>
      </c>
      <c r="AE21" s="22">
        <f t="shared" si="36"/>
        <v>0</v>
      </c>
      <c r="AF21" s="22">
        <f t="shared" si="36"/>
        <v>0</v>
      </c>
      <c r="AG21" s="22">
        <f t="shared" si="36"/>
        <v>0</v>
      </c>
      <c r="AH21" s="22">
        <f t="shared" si="36"/>
        <v>0</v>
      </c>
      <c r="AI21" s="22">
        <f t="shared" si="36"/>
        <v>0</v>
      </c>
      <c r="AJ21" s="22">
        <f t="shared" si="36"/>
        <v>2.7777777777777777</v>
      </c>
      <c r="AK21" s="22">
        <f t="shared" si="36"/>
        <v>0</v>
      </c>
      <c r="AL21" s="22"/>
      <c r="AM21" s="22"/>
    </row>
    <row r="22" spans="2:39" s="23" customFormat="1">
      <c r="B22" s="22"/>
      <c r="C22" s="22">
        <f t="shared" ref="C22:S22" si="38">(C8+C9+C18)/2</f>
        <v>31.541475031114228</v>
      </c>
      <c r="D22" s="22">
        <f t="shared" si="38"/>
        <v>16.5</v>
      </c>
      <c r="E22" s="22">
        <f t="shared" si="38"/>
        <v>7</v>
      </c>
      <c r="F22" s="22">
        <f t="shared" si="38"/>
        <v>20.738106405781963</v>
      </c>
      <c r="G22" s="22">
        <f t="shared" si="38"/>
        <v>28.903124549870356</v>
      </c>
      <c r="H22" s="22">
        <f t="shared" si="38"/>
        <v>23.283291991386371</v>
      </c>
      <c r="I22" s="22">
        <f t="shared" si="38"/>
        <v>18.544681899112337</v>
      </c>
      <c r="J22" s="22">
        <f t="shared" si="38"/>
        <v>1.4999999999999991</v>
      </c>
      <c r="K22" s="22">
        <f t="shared" si="38"/>
        <v>15.855217785649696</v>
      </c>
      <c r="L22" s="22">
        <f t="shared" si="38"/>
        <v>8.4999999999999982</v>
      </c>
      <c r="M22" s="22">
        <f t="shared" si="38"/>
        <v>20.248733010490803</v>
      </c>
      <c r="N22" s="22">
        <f t="shared" si="38"/>
        <v>0</v>
      </c>
      <c r="O22" s="22">
        <f t="shared" si="38"/>
        <v>24.23361075100739</v>
      </c>
      <c r="P22" s="22">
        <f t="shared" si="38"/>
        <v>18.544681899112334</v>
      </c>
      <c r="Q22" s="22">
        <f t="shared" si="38"/>
        <v>16.96084096713469</v>
      </c>
      <c r="R22" s="22">
        <f t="shared" si="38"/>
        <v>12.3355610196441</v>
      </c>
      <c r="S22" s="22">
        <f t="shared" si="38"/>
        <v>36.392384444580891</v>
      </c>
      <c r="U22" s="22">
        <f t="shared" si="33"/>
        <v>0</v>
      </c>
      <c r="V22" s="22">
        <f t="shared" si="33"/>
        <v>1</v>
      </c>
      <c r="W22" s="22">
        <f t="shared" si="34"/>
        <v>1</v>
      </c>
      <c r="X22" s="22">
        <f t="shared" si="35"/>
        <v>0</v>
      </c>
      <c r="Y22" s="22">
        <f t="shared" si="35"/>
        <v>0</v>
      </c>
      <c r="Z22" s="22">
        <f t="shared" si="35"/>
        <v>0</v>
      </c>
      <c r="AA22" s="22">
        <f t="shared" si="35"/>
        <v>0</v>
      </c>
      <c r="AB22" s="22">
        <f t="shared" si="33"/>
        <v>3</v>
      </c>
      <c r="AC22" s="22">
        <f t="shared" si="33"/>
        <v>0</v>
      </c>
      <c r="AD22" s="22">
        <f t="shared" si="33"/>
        <v>5</v>
      </c>
      <c r="AE22" s="22">
        <f t="shared" si="36"/>
        <v>0</v>
      </c>
      <c r="AF22" s="22">
        <f t="shared" si="36"/>
        <v>2</v>
      </c>
      <c r="AG22" s="22">
        <f t="shared" si="36"/>
        <v>0</v>
      </c>
      <c r="AH22" s="22">
        <f t="shared" si="36"/>
        <v>0</v>
      </c>
      <c r="AI22" s="22">
        <f t="shared" si="36"/>
        <v>0</v>
      </c>
      <c r="AJ22" s="22">
        <f t="shared" si="36"/>
        <v>2</v>
      </c>
      <c r="AK22" s="22">
        <f t="shared" si="36"/>
        <v>0</v>
      </c>
      <c r="AL22" s="22"/>
      <c r="AM22" s="22"/>
    </row>
    <row r="23" spans="2:39" s="23" customFormat="1">
      <c r="B23" s="22"/>
      <c r="C23" s="22">
        <f t="shared" ref="C23:S23" si="39">(C9+C10+C19)/2</f>
        <v>19.444444444444443</v>
      </c>
      <c r="D23" s="22">
        <f t="shared" si="39"/>
        <v>1</v>
      </c>
      <c r="E23" s="22">
        <f t="shared" si="39"/>
        <v>1</v>
      </c>
      <c r="F23" s="22">
        <f t="shared" si="39"/>
        <v>6.214634688829034</v>
      </c>
      <c r="G23" s="22">
        <f t="shared" si="39"/>
        <v>11.684750616703907</v>
      </c>
      <c r="H23" s="22">
        <f t="shared" si="39"/>
        <v>14.152878421145198</v>
      </c>
      <c r="I23" s="22">
        <f t="shared" si="39"/>
        <v>11.378751940537647</v>
      </c>
      <c r="J23" s="22">
        <f t="shared" si="39"/>
        <v>3</v>
      </c>
      <c r="K23" s="22">
        <f t="shared" si="39"/>
        <v>12.429269377658068</v>
      </c>
      <c r="L23" s="22">
        <f t="shared" si="39"/>
        <v>5</v>
      </c>
      <c r="M23" s="22">
        <f t="shared" si="39"/>
        <v>6.6859685335214714</v>
      </c>
      <c r="N23" s="22">
        <f t="shared" si="39"/>
        <v>2</v>
      </c>
      <c r="O23" s="22">
        <f t="shared" si="39"/>
        <v>11.378751940537647</v>
      </c>
      <c r="P23" s="22">
        <f t="shared" si="39"/>
        <v>12.033593743188396</v>
      </c>
      <c r="Q23" s="22">
        <f t="shared" si="39"/>
        <v>11.684750616703907</v>
      </c>
      <c r="R23" s="22">
        <f t="shared" si="39"/>
        <v>3.6299059946493708</v>
      </c>
      <c r="S23" s="22">
        <f t="shared" si="39"/>
        <v>26.456439237389599</v>
      </c>
      <c r="U23" s="22">
        <f t="shared" si="33"/>
        <v>0</v>
      </c>
      <c r="V23" s="22">
        <f t="shared" si="33"/>
        <v>2</v>
      </c>
      <c r="W23" s="22">
        <f t="shared" si="34"/>
        <v>0.5</v>
      </c>
      <c r="X23" s="22">
        <f t="shared" si="35"/>
        <v>0</v>
      </c>
      <c r="Y23" s="22">
        <f t="shared" si="35"/>
        <v>0</v>
      </c>
      <c r="Z23" s="22">
        <f t="shared" si="35"/>
        <v>0</v>
      </c>
      <c r="AA23" s="22">
        <f t="shared" si="35"/>
        <v>0</v>
      </c>
      <c r="AB23" s="22">
        <f t="shared" si="33"/>
        <v>2</v>
      </c>
      <c r="AC23" s="22">
        <f t="shared" si="33"/>
        <v>0</v>
      </c>
      <c r="AD23" s="22">
        <f t="shared" si="33"/>
        <v>0</v>
      </c>
      <c r="AE23" s="22">
        <f t="shared" si="36"/>
        <v>0</v>
      </c>
      <c r="AF23" s="22">
        <f t="shared" si="36"/>
        <v>0.75</v>
      </c>
      <c r="AG23" s="22">
        <f t="shared" si="36"/>
        <v>0</v>
      </c>
      <c r="AH23" s="22">
        <f t="shared" si="36"/>
        <v>0</v>
      </c>
      <c r="AI23" s="22">
        <f t="shared" si="36"/>
        <v>0</v>
      </c>
      <c r="AJ23" s="22">
        <f t="shared" si="36"/>
        <v>2</v>
      </c>
      <c r="AK23" s="22">
        <f t="shared" si="36"/>
        <v>0</v>
      </c>
      <c r="AL23" s="22"/>
      <c r="AM23" s="22"/>
    </row>
    <row r="24" spans="2:39" s="23" customFormat="1">
      <c r="B24" s="22"/>
      <c r="C24" s="22">
        <f t="shared" ref="C24:S24" si="40">(C10+C11+C20)/2</f>
        <v>2.5</v>
      </c>
      <c r="D24" s="22">
        <f t="shared" si="40"/>
        <v>2.3660254037844384</v>
      </c>
      <c r="E24" s="22">
        <f t="shared" si="40"/>
        <v>1.1830127018922192</v>
      </c>
      <c r="F24" s="22">
        <f t="shared" si="40"/>
        <v>3.8228756555322949</v>
      </c>
      <c r="G24" s="22">
        <f t="shared" si="40"/>
        <v>4.9663649828320295</v>
      </c>
      <c r="H24" s="22">
        <f t="shared" si="40"/>
        <v>5.0436689466121845</v>
      </c>
      <c r="I24" s="22">
        <f t="shared" si="40"/>
        <v>5.2912878474779195</v>
      </c>
      <c r="J24" s="22">
        <f t="shared" si="40"/>
        <v>3.8228756555322949</v>
      </c>
      <c r="K24" s="22">
        <f t="shared" si="40"/>
        <v>6</v>
      </c>
      <c r="L24" s="22">
        <f t="shared" si="40"/>
        <v>5</v>
      </c>
      <c r="M24" s="22">
        <f t="shared" si="40"/>
        <v>4.1419410907075056</v>
      </c>
      <c r="N24" s="22">
        <f t="shared" si="40"/>
        <v>2.25</v>
      </c>
      <c r="O24" s="22">
        <f t="shared" si="40"/>
        <v>1.9114378277661475</v>
      </c>
      <c r="P24" s="22">
        <f t="shared" si="40"/>
        <v>3.2270817282989963</v>
      </c>
      <c r="Q24" s="22">
        <f t="shared" si="40"/>
        <v>4.5</v>
      </c>
      <c r="R24" s="22">
        <f t="shared" si="40"/>
        <v>3</v>
      </c>
      <c r="S24" s="22">
        <f t="shared" si="40"/>
        <v>5.6794494717703365</v>
      </c>
    </row>
    <row r="25" spans="2:39" s="23" customFormat="1">
      <c r="B25" s="22"/>
      <c r="C25" s="24">
        <f t="shared" ref="C25:S25" si="41">(C11+C12+C21)/2</f>
        <v>23.180004681646913</v>
      </c>
      <c r="D25" s="24">
        <f t="shared" si="41"/>
        <v>17.048236980241111</v>
      </c>
      <c r="E25" s="24">
        <f t="shared" si="41"/>
        <v>7.1319373146171703</v>
      </c>
      <c r="F25" s="24">
        <f t="shared" si="41"/>
        <v>19.845903006477066</v>
      </c>
      <c r="G25" s="24">
        <f t="shared" si="41"/>
        <v>26.209607244097661</v>
      </c>
      <c r="H25" s="24">
        <f t="shared" si="41"/>
        <v>18.471257302119245</v>
      </c>
      <c r="I25" s="24">
        <f t="shared" si="41"/>
        <v>15.160795208768448</v>
      </c>
      <c r="J25" s="24">
        <f t="shared" si="41"/>
        <v>2.6513878188659969</v>
      </c>
      <c r="K25" s="24">
        <f t="shared" si="41"/>
        <v>11.358898943540673</v>
      </c>
      <c r="L25" s="24">
        <f t="shared" si="41"/>
        <v>8.4999999999999982</v>
      </c>
      <c r="M25" s="24">
        <f t="shared" si="41"/>
        <v>19.19266932535686</v>
      </c>
      <c r="N25" s="24">
        <f t="shared" si="41"/>
        <v>0.75</v>
      </c>
      <c r="O25" s="24">
        <f t="shared" si="41"/>
        <v>20.396890690787366</v>
      </c>
      <c r="P25" s="24">
        <f t="shared" si="41"/>
        <v>13.69553080047571</v>
      </c>
      <c r="Q25" s="24">
        <f t="shared" si="41"/>
        <v>12.704062413477512</v>
      </c>
      <c r="R25" s="24">
        <f t="shared" si="41"/>
        <v>12.070949163448192</v>
      </c>
      <c r="S25" s="24">
        <f t="shared" si="41"/>
        <v>24.033284096396756</v>
      </c>
    </row>
    <row r="26" spans="2:39" s="23" customFormat="1">
      <c r="B26" s="22"/>
      <c r="C26" s="22">
        <f t="shared" ref="C26:S26" si="42">((C22*(C22-C8)*(C22-C9)*(C22-C18)))^0.5</f>
        <v>189.44305707784591</v>
      </c>
      <c r="D26" s="22">
        <f t="shared" si="42"/>
        <v>0</v>
      </c>
      <c r="E26" s="22">
        <f t="shared" si="42"/>
        <v>0</v>
      </c>
      <c r="F26" s="22">
        <f t="shared" si="42"/>
        <v>45.706896310845394</v>
      </c>
      <c r="G26" s="22">
        <f t="shared" si="42"/>
        <v>120.28130608117212</v>
      </c>
      <c r="H26" s="22">
        <f t="shared" si="42"/>
        <v>102.23911016899616</v>
      </c>
      <c r="I26" s="22">
        <f t="shared" si="42"/>
        <v>64.9519052838329</v>
      </c>
      <c r="J26" s="22">
        <f t="shared" si="42"/>
        <v>0</v>
      </c>
      <c r="K26" s="22">
        <f t="shared" si="42"/>
        <v>48.112522432468801</v>
      </c>
      <c r="L26" s="22">
        <f t="shared" si="42"/>
        <v>0</v>
      </c>
      <c r="M26" s="22">
        <f t="shared" si="42"/>
        <v>44.504083250033673</v>
      </c>
      <c r="N26" s="22">
        <f t="shared" si="42"/>
        <v>0</v>
      </c>
      <c r="O26" s="22">
        <f t="shared" si="42"/>
        <v>96.225044864937601</v>
      </c>
      <c r="P26" s="22">
        <f t="shared" si="42"/>
        <v>64.9519052838329</v>
      </c>
      <c r="Q26" s="22">
        <f t="shared" si="42"/>
        <v>55.329400797339169</v>
      </c>
      <c r="R26" s="22">
        <f t="shared" si="42"/>
        <v>13.832350199334767</v>
      </c>
      <c r="S26" s="22">
        <f t="shared" si="42"/>
        <v>254.39496236167889</v>
      </c>
    </row>
    <row r="27" spans="2:39" s="23" customFormat="1">
      <c r="B27" s="22"/>
      <c r="C27" s="22">
        <f t="shared" ref="C27:S27" si="43">((C23*(C23-C9)*(C23-C10)*(C23-C19)))^0.5</f>
        <v>0</v>
      </c>
      <c r="D27" s="22">
        <f t="shared" si="43"/>
        <v>0</v>
      </c>
      <c r="E27" s="22">
        <f t="shared" si="43"/>
        <v>0</v>
      </c>
      <c r="F27" s="22">
        <f t="shared" si="43"/>
        <v>4.8112522432468809</v>
      </c>
      <c r="G27" s="22">
        <f t="shared" si="43"/>
        <v>9.6225044864937637</v>
      </c>
      <c r="H27" s="22">
        <f t="shared" si="43"/>
        <v>6.0140653040586001</v>
      </c>
      <c r="I27" s="22">
        <f t="shared" si="43"/>
        <v>4.8112522432468712</v>
      </c>
      <c r="J27" s="22">
        <f t="shared" si="43"/>
        <v>0</v>
      </c>
      <c r="K27" s="22">
        <f t="shared" si="43"/>
        <v>19.245008972987524</v>
      </c>
      <c r="L27" s="22">
        <f t="shared" si="43"/>
        <v>0</v>
      </c>
      <c r="M27" s="22">
        <f t="shared" si="43"/>
        <v>7.2168783648703219</v>
      </c>
      <c r="N27" s="22">
        <f t="shared" si="43"/>
        <v>0</v>
      </c>
      <c r="O27" s="22">
        <f t="shared" si="43"/>
        <v>4.8112522432468712</v>
      </c>
      <c r="P27" s="22">
        <f t="shared" si="43"/>
        <v>14.43375672974064</v>
      </c>
      <c r="Q27" s="22">
        <f t="shared" si="43"/>
        <v>9.6225044864937637</v>
      </c>
      <c r="R27" s="22">
        <f t="shared" si="43"/>
        <v>2.4056261216234409</v>
      </c>
      <c r="S27" s="22">
        <f t="shared" si="43"/>
        <v>54.126587736527405</v>
      </c>
    </row>
    <row r="28" spans="2:39" s="23" customFormat="1">
      <c r="B28" s="22"/>
      <c r="C28" s="22">
        <f t="shared" ref="C28:S28" si="44">((C24*(C24-C10)*(C24-C11)*(C24-C20)))^0.5</f>
        <v>0</v>
      </c>
      <c r="D28" s="22">
        <f t="shared" si="44"/>
        <v>0.86602540378443804</v>
      </c>
      <c r="E28" s="22">
        <f t="shared" si="44"/>
        <v>0.21650635094610951</v>
      </c>
      <c r="F28" s="22">
        <f t="shared" si="44"/>
        <v>2.5980762113533151</v>
      </c>
      <c r="G28" s="22">
        <f t="shared" si="44"/>
        <v>3.6806079660838651</v>
      </c>
      <c r="H28" s="22">
        <f t="shared" si="44"/>
        <v>2.0568103339880439</v>
      </c>
      <c r="I28" s="22">
        <f t="shared" si="44"/>
        <v>2.1650635094610942</v>
      </c>
      <c r="J28" s="22">
        <f t="shared" si="44"/>
        <v>2.5980762113533151</v>
      </c>
      <c r="K28" s="22">
        <f t="shared" si="44"/>
        <v>6.9282032302755105</v>
      </c>
      <c r="L28" s="22">
        <f t="shared" si="44"/>
        <v>0</v>
      </c>
      <c r="M28" s="22">
        <f t="shared" si="44"/>
        <v>3.2475952641916459</v>
      </c>
      <c r="N28" s="22">
        <f t="shared" si="44"/>
        <v>0.64951905283832911</v>
      </c>
      <c r="O28" s="22">
        <f t="shared" si="44"/>
        <v>0.64951905283832878</v>
      </c>
      <c r="P28" s="22">
        <f t="shared" si="44"/>
        <v>0.97427857925749439</v>
      </c>
      <c r="Q28" s="22">
        <f t="shared" si="44"/>
        <v>3.2475952641916455</v>
      </c>
      <c r="R28" s="22">
        <f t="shared" si="44"/>
        <v>1.7320508075688776</v>
      </c>
      <c r="S28" s="22">
        <f t="shared" si="44"/>
        <v>4.330127018922191</v>
      </c>
    </row>
    <row r="29" spans="2:39" s="23" customFormat="1">
      <c r="B29" s="22"/>
      <c r="C29" s="24">
        <f t="shared" ref="C29:S29" si="45">((C25*(C25-C11)*(C25-C12)*(C25-C21)))^0.5</f>
        <v>24.356964481437331</v>
      </c>
      <c r="D29" s="24">
        <f t="shared" si="45"/>
        <v>14.289419162443236</v>
      </c>
      <c r="E29" s="24">
        <f t="shared" si="45"/>
        <v>1.515544456622764</v>
      </c>
      <c r="F29" s="24">
        <f t="shared" si="45"/>
        <v>24.681724007856499</v>
      </c>
      <c r="G29" s="24">
        <f t="shared" si="45"/>
        <v>46.007599576048307</v>
      </c>
      <c r="H29" s="24">
        <f t="shared" si="45"/>
        <v>34.965775677796707</v>
      </c>
      <c r="I29" s="24">
        <f t="shared" si="45"/>
        <v>29.228357377724819</v>
      </c>
      <c r="J29" s="24">
        <f t="shared" si="45"/>
        <v>1.2990381056766578</v>
      </c>
      <c r="K29" s="24">
        <f t="shared" si="45"/>
        <v>17.320508075688782</v>
      </c>
      <c r="L29" s="24">
        <f t="shared" si="45"/>
        <v>0</v>
      </c>
      <c r="M29" s="24">
        <f t="shared" si="45"/>
        <v>20.026837462515182</v>
      </c>
      <c r="N29" s="24">
        <f t="shared" si="45"/>
        <v>0</v>
      </c>
      <c r="O29" s="24">
        <f t="shared" si="45"/>
        <v>12.990381056766584</v>
      </c>
      <c r="P29" s="24">
        <f t="shared" si="45"/>
        <v>4.3842536066587217</v>
      </c>
      <c r="Q29" s="24">
        <f t="shared" si="45"/>
        <v>18.673672769101959</v>
      </c>
      <c r="R29" s="24">
        <f t="shared" si="45"/>
        <v>9.9592921435210453</v>
      </c>
      <c r="S29" s="24">
        <f t="shared" si="45"/>
        <v>20.351596988934322</v>
      </c>
    </row>
    <row r="30" spans="2:39" s="23" customFormat="1">
      <c r="B30" s="22"/>
      <c r="C30" s="22">
        <f>SUM(C26:C29)</f>
        <v>213.80002155928324</v>
      </c>
      <c r="D30" s="22">
        <f t="shared" ref="D30:S30" si="46">SUM(D26:D29)</f>
        <v>15.155444566227674</v>
      </c>
      <c r="E30" s="22">
        <f t="shared" si="46"/>
        <v>1.7320508075688736</v>
      </c>
      <c r="F30" s="22">
        <f t="shared" si="46"/>
        <v>77.797948773302096</v>
      </c>
      <c r="G30" s="22">
        <f t="shared" si="46"/>
        <v>179.59201810979806</v>
      </c>
      <c r="H30" s="22">
        <f t="shared" si="46"/>
        <v>145.27576148483951</v>
      </c>
      <c r="I30" s="22">
        <f t="shared" si="46"/>
        <v>101.15657841426568</v>
      </c>
      <c r="J30" s="22">
        <f t="shared" si="46"/>
        <v>3.8971143170299731</v>
      </c>
      <c r="K30" s="22">
        <f t="shared" si="46"/>
        <v>91.60624271142062</v>
      </c>
      <c r="L30" s="22">
        <f t="shared" si="46"/>
        <v>0</v>
      </c>
      <c r="M30" s="22">
        <f t="shared" si="46"/>
        <v>74.995394341610819</v>
      </c>
      <c r="N30" s="22">
        <f t="shared" si="46"/>
        <v>0.64951905283832911</v>
      </c>
      <c r="O30" s="22">
        <f t="shared" si="46"/>
        <v>114.67619721778938</v>
      </c>
      <c r="P30" s="22">
        <f t="shared" si="46"/>
        <v>84.744194199489755</v>
      </c>
      <c r="Q30" s="22">
        <f t="shared" si="46"/>
        <v>86.873173317126529</v>
      </c>
      <c r="R30" s="22">
        <f t="shared" si="46"/>
        <v>27.929319272048133</v>
      </c>
      <c r="S30" s="22">
        <f t="shared" si="46"/>
        <v>333.20327410606285</v>
      </c>
    </row>
  </sheetData>
  <sheetProtection sheet="1" objects="1" scenarios="1"/>
  <conditionalFormatting sqref="C16:S16">
    <cfRule type="cellIs" dxfId="45" priority="1" operator="between">
      <formula>$AM$7</formula>
      <formula>$AN$7</formula>
    </cfRule>
    <cfRule type="cellIs" dxfId="44" priority="2" operator="lessThan">
      <formula>$AM$7</formula>
    </cfRule>
    <cfRule type="cellIs" dxfId="43" priority="3" operator="greaterThan">
      <formula>$AN$7</formula>
    </cfRule>
  </conditionalFormatting>
  <printOptions horizontalCentered="1"/>
  <pageMargins left="0" right="0" top="0.5" bottom="0.75" header="0.05" footer="0.3"/>
  <pageSetup paperSize="9" scale="50" orientation="landscape" horizontalDpi="0" verticalDpi="0"/>
  <headerFooter>
    <oddHeader xml:space="preserve">&amp;L
</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B2B5F-93E5-D04D-A896-25C6DA9A19B2}">
  <sheetPr>
    <pageSetUpPr fitToPage="1"/>
  </sheetPr>
  <dimension ref="A1:Z128"/>
  <sheetViews>
    <sheetView topLeftCell="A5" zoomScale="110" zoomScaleNormal="110" zoomScalePageLayoutView="55" workbookViewId="0">
      <selection activeCell="D46" sqref="D46"/>
    </sheetView>
  </sheetViews>
  <sheetFormatPr baseColWidth="10" defaultColWidth="10.83203125" defaultRowHeight="14"/>
  <cols>
    <col min="1" max="1" width="4.1640625" style="1" customWidth="1"/>
    <col min="2" max="2" width="2.83203125" style="1" customWidth="1"/>
    <col min="3" max="3" width="6" style="2" customWidth="1"/>
    <col min="4" max="4" width="56.1640625" style="1" customWidth="1"/>
    <col min="5" max="21" width="12.5" style="1" customWidth="1"/>
    <col min="22" max="16384" width="10.83203125" style="1"/>
  </cols>
  <sheetData>
    <row r="1" spans="1:25" ht="27" customHeight="1">
      <c r="B1" s="66" t="s">
        <v>71</v>
      </c>
      <c r="C1" s="25"/>
    </row>
    <row r="2" spans="1:25">
      <c r="B2" s="77">
        <f ca="1">TODAY()</f>
        <v>45273</v>
      </c>
      <c r="C2" s="77"/>
      <c r="D2" s="77"/>
    </row>
    <row r="3" spans="1:25">
      <c r="C3" s="1"/>
    </row>
    <row r="4" spans="1:25" s="3" customFormat="1" ht="29" customHeight="1">
      <c r="B4" s="70" t="s">
        <v>72</v>
      </c>
      <c r="C4" s="71"/>
      <c r="D4" s="72"/>
      <c r="E4" s="4">
        <v>1</v>
      </c>
      <c r="F4" s="4">
        <v>2</v>
      </c>
      <c r="G4" s="4">
        <v>3</v>
      </c>
      <c r="H4" s="4">
        <v>4</v>
      </c>
      <c r="I4" s="4">
        <v>5</v>
      </c>
      <c r="J4" s="4">
        <v>6</v>
      </c>
      <c r="K4" s="4">
        <v>7</v>
      </c>
      <c r="L4" s="4">
        <v>8</v>
      </c>
      <c r="M4" s="4">
        <v>9</v>
      </c>
      <c r="N4" s="4">
        <v>10</v>
      </c>
      <c r="O4" s="4">
        <v>11</v>
      </c>
      <c r="P4" s="4">
        <v>12</v>
      </c>
      <c r="Q4" s="4">
        <v>13</v>
      </c>
      <c r="R4" s="4">
        <v>14</v>
      </c>
      <c r="S4" s="4">
        <v>15</v>
      </c>
      <c r="T4" s="4">
        <v>16</v>
      </c>
      <c r="U4" s="4">
        <v>17</v>
      </c>
    </row>
    <row r="5" spans="1:25" ht="66" customHeight="1">
      <c r="B5" s="73" t="s">
        <v>47</v>
      </c>
      <c r="C5" s="74"/>
      <c r="D5" s="75"/>
      <c r="E5" s="56" t="s">
        <v>53</v>
      </c>
      <c r="F5" s="56" t="s">
        <v>54</v>
      </c>
      <c r="G5" s="56" t="s">
        <v>55</v>
      </c>
      <c r="H5" s="56" t="s">
        <v>56</v>
      </c>
      <c r="I5" s="56" t="s">
        <v>57</v>
      </c>
      <c r="J5" s="56" t="s">
        <v>58</v>
      </c>
      <c r="K5" s="56" t="s">
        <v>59</v>
      </c>
      <c r="L5" s="56" t="s">
        <v>60</v>
      </c>
      <c r="M5" s="56" t="s">
        <v>61</v>
      </c>
      <c r="N5" s="56" t="s">
        <v>62</v>
      </c>
      <c r="O5" s="56" t="s">
        <v>63</v>
      </c>
      <c r="P5" s="56" t="s">
        <v>64</v>
      </c>
      <c r="Q5" s="56" t="s">
        <v>65</v>
      </c>
      <c r="R5" s="56" t="s">
        <v>66</v>
      </c>
      <c r="S5" s="56" t="s">
        <v>67</v>
      </c>
      <c r="T5" s="56" t="s">
        <v>68</v>
      </c>
      <c r="U5" s="56" t="s">
        <v>69</v>
      </c>
    </row>
    <row r="6" spans="1:25" ht="84" customHeight="1">
      <c r="A6" s="16"/>
      <c r="B6" s="13"/>
      <c r="C6" s="20"/>
      <c r="D6" s="21"/>
      <c r="E6" s="56"/>
      <c r="F6" s="56"/>
      <c r="G6" s="56"/>
      <c r="H6" s="56"/>
      <c r="I6" s="56"/>
      <c r="J6" s="56"/>
      <c r="K6" s="56"/>
      <c r="L6" s="56"/>
      <c r="M6" s="56"/>
      <c r="N6" s="57"/>
      <c r="O6" s="56"/>
      <c r="P6" s="56"/>
      <c r="Q6" s="56"/>
      <c r="R6" s="56"/>
      <c r="S6" s="56"/>
      <c r="T6" s="56"/>
      <c r="U6" s="56"/>
    </row>
    <row r="7" spans="1:25" ht="16" customHeight="1">
      <c r="A7" s="16"/>
      <c r="B7" s="76" t="s">
        <v>10</v>
      </c>
      <c r="C7" s="4" t="s">
        <v>17</v>
      </c>
      <c r="D7" s="53" t="s">
        <v>0</v>
      </c>
      <c r="E7" s="58">
        <v>3</v>
      </c>
      <c r="F7" s="58">
        <v>1</v>
      </c>
      <c r="G7" s="58">
        <v>2</v>
      </c>
      <c r="H7" s="58">
        <v>2</v>
      </c>
      <c r="I7" s="58">
        <v>3</v>
      </c>
      <c r="J7" s="58">
        <v>3</v>
      </c>
      <c r="K7" s="58">
        <v>3</v>
      </c>
      <c r="L7" s="58">
        <v>1</v>
      </c>
      <c r="M7" s="58">
        <v>2</v>
      </c>
      <c r="N7" s="58">
        <v>1</v>
      </c>
      <c r="O7" s="58">
        <v>1</v>
      </c>
      <c r="P7" s="58">
        <v>1</v>
      </c>
      <c r="Q7" s="58">
        <v>2</v>
      </c>
      <c r="R7" s="58">
        <v>2</v>
      </c>
      <c r="S7" s="58">
        <v>2</v>
      </c>
      <c r="T7" s="58">
        <v>1</v>
      </c>
      <c r="U7" s="58">
        <v>3</v>
      </c>
      <c r="V7" s="11" t="s">
        <v>7</v>
      </c>
    </row>
    <row r="8" spans="1:25">
      <c r="A8" s="16"/>
      <c r="B8" s="76"/>
      <c r="C8" s="4" t="s">
        <v>18</v>
      </c>
      <c r="D8" s="53" t="s">
        <v>14</v>
      </c>
      <c r="E8" s="58">
        <v>2</v>
      </c>
      <c r="F8" s="58">
        <v>1</v>
      </c>
      <c r="G8" s="58">
        <v>1</v>
      </c>
      <c r="H8" s="58">
        <v>1</v>
      </c>
      <c r="I8" s="58">
        <v>1</v>
      </c>
      <c r="J8" s="58">
        <v>2</v>
      </c>
      <c r="K8" s="58">
        <v>1</v>
      </c>
      <c r="L8" s="58">
        <v>1</v>
      </c>
      <c r="M8" s="58">
        <v>1</v>
      </c>
      <c r="N8" s="58">
        <v>1</v>
      </c>
      <c r="O8" s="58">
        <v>1</v>
      </c>
      <c r="P8" s="58">
        <v>1</v>
      </c>
      <c r="Q8" s="58">
        <v>1</v>
      </c>
      <c r="R8" s="58">
        <v>1</v>
      </c>
      <c r="S8" s="58">
        <v>1</v>
      </c>
      <c r="T8" s="58">
        <v>2</v>
      </c>
      <c r="U8" s="58">
        <v>2</v>
      </c>
      <c r="V8" s="11" t="s">
        <v>6</v>
      </c>
    </row>
    <row r="9" spans="1:25" ht="16" customHeight="1">
      <c r="A9" s="16"/>
      <c r="B9" s="76"/>
      <c r="C9" s="4" t="s">
        <v>19</v>
      </c>
      <c r="D9" s="53" t="s">
        <v>28</v>
      </c>
      <c r="E9" s="58">
        <v>2</v>
      </c>
      <c r="F9" s="58">
        <v>1</v>
      </c>
      <c r="G9" s="59">
        <v>0</v>
      </c>
      <c r="H9" s="58">
        <v>1</v>
      </c>
      <c r="I9" s="58">
        <v>1</v>
      </c>
      <c r="J9" s="58">
        <v>1</v>
      </c>
      <c r="K9" s="58">
        <v>1</v>
      </c>
      <c r="L9" s="58">
        <v>1</v>
      </c>
      <c r="M9" s="58">
        <v>2</v>
      </c>
      <c r="N9" s="58">
        <v>1</v>
      </c>
      <c r="O9" s="58">
        <v>2</v>
      </c>
      <c r="P9" s="58">
        <v>1</v>
      </c>
      <c r="Q9" s="58">
        <v>2</v>
      </c>
      <c r="R9" s="58">
        <v>2</v>
      </c>
      <c r="S9" s="58">
        <v>2</v>
      </c>
      <c r="T9" s="58">
        <v>1</v>
      </c>
      <c r="U9" s="58">
        <v>3</v>
      </c>
      <c r="V9" s="11" t="s">
        <v>6</v>
      </c>
    </row>
    <row r="10" spans="1:25">
      <c r="A10" s="16"/>
      <c r="B10" s="76"/>
      <c r="C10" s="4" t="s">
        <v>20</v>
      </c>
      <c r="D10" s="53" t="s">
        <v>15</v>
      </c>
      <c r="E10" s="58">
        <v>5</v>
      </c>
      <c r="F10" s="58">
        <v>4</v>
      </c>
      <c r="G10" s="58">
        <v>3</v>
      </c>
      <c r="H10" s="58">
        <v>4</v>
      </c>
      <c r="I10" s="58">
        <v>5</v>
      </c>
      <c r="J10" s="58">
        <v>4</v>
      </c>
      <c r="K10" s="58">
        <v>4</v>
      </c>
      <c r="L10" s="58">
        <v>1</v>
      </c>
      <c r="M10" s="58">
        <v>2</v>
      </c>
      <c r="N10" s="58">
        <v>2</v>
      </c>
      <c r="O10" s="58">
        <v>5</v>
      </c>
      <c r="P10" s="59">
        <v>0</v>
      </c>
      <c r="Q10" s="58">
        <v>5</v>
      </c>
      <c r="R10" s="58">
        <v>3</v>
      </c>
      <c r="S10" s="58">
        <v>3</v>
      </c>
      <c r="T10" s="58">
        <v>3</v>
      </c>
      <c r="U10" s="58">
        <v>4</v>
      </c>
      <c r="V10" s="11" t="s">
        <v>9</v>
      </c>
    </row>
    <row r="11" spans="1:25">
      <c r="A11" s="16"/>
      <c r="B11" s="76"/>
      <c r="C11" s="4" t="s">
        <v>21</v>
      </c>
      <c r="D11" s="53" t="s">
        <v>30</v>
      </c>
      <c r="E11" s="58">
        <v>3</v>
      </c>
      <c r="F11" s="58">
        <v>3</v>
      </c>
      <c r="G11" s="58">
        <v>2</v>
      </c>
      <c r="H11" s="58">
        <v>4</v>
      </c>
      <c r="I11" s="58">
        <v>4</v>
      </c>
      <c r="J11" s="58">
        <v>5</v>
      </c>
      <c r="K11" s="58">
        <v>5</v>
      </c>
      <c r="L11" s="58">
        <v>3</v>
      </c>
      <c r="M11" s="58">
        <v>4</v>
      </c>
      <c r="N11" s="58">
        <v>1</v>
      </c>
      <c r="O11" s="58">
        <v>3</v>
      </c>
      <c r="P11" s="58">
        <v>2</v>
      </c>
      <c r="Q11" s="58">
        <v>3</v>
      </c>
      <c r="R11" s="58">
        <v>2</v>
      </c>
      <c r="S11" s="58">
        <v>4</v>
      </c>
      <c r="T11" s="58">
        <v>3</v>
      </c>
      <c r="U11" s="58">
        <v>1</v>
      </c>
      <c r="V11" s="11" t="s">
        <v>8</v>
      </c>
    </row>
    <row r="12" spans="1:25">
      <c r="A12" s="16"/>
      <c r="E12" s="60"/>
      <c r="F12" s="60"/>
      <c r="G12" s="60"/>
      <c r="H12" s="60"/>
      <c r="I12" s="60"/>
      <c r="J12" s="60"/>
      <c r="K12" s="60"/>
      <c r="L12" s="60"/>
      <c r="M12" s="60"/>
      <c r="N12" s="60"/>
      <c r="O12" s="60"/>
      <c r="P12" s="60"/>
      <c r="Q12" s="60"/>
      <c r="R12" s="60"/>
      <c r="S12" s="60"/>
      <c r="T12" s="60"/>
      <c r="U12" s="60"/>
    </row>
    <row r="13" spans="1:25">
      <c r="A13" s="16"/>
      <c r="B13" s="76" t="s">
        <v>11</v>
      </c>
      <c r="C13" s="4" t="s">
        <v>22</v>
      </c>
      <c r="D13" s="53" t="s">
        <v>27</v>
      </c>
      <c r="E13" s="58">
        <v>3</v>
      </c>
      <c r="F13" s="58">
        <v>5</v>
      </c>
      <c r="G13" s="58">
        <v>3</v>
      </c>
      <c r="H13" s="58">
        <v>5</v>
      </c>
      <c r="I13" s="58">
        <v>4</v>
      </c>
      <c r="J13" s="58">
        <v>4</v>
      </c>
      <c r="K13" s="58">
        <v>3</v>
      </c>
      <c r="L13" s="58">
        <v>5</v>
      </c>
      <c r="M13" s="58">
        <v>5</v>
      </c>
      <c r="N13" s="58">
        <v>5</v>
      </c>
      <c r="O13" s="58">
        <v>3</v>
      </c>
      <c r="P13" s="58">
        <v>2</v>
      </c>
      <c r="Q13" s="58">
        <v>3</v>
      </c>
      <c r="R13" s="58">
        <v>4</v>
      </c>
      <c r="S13" s="58">
        <v>2</v>
      </c>
      <c r="T13" s="58">
        <v>3</v>
      </c>
      <c r="U13" s="58">
        <v>5</v>
      </c>
      <c r="V13" s="11" t="s">
        <v>13</v>
      </c>
      <c r="W13" s="11" t="s">
        <v>6</v>
      </c>
      <c r="X13" s="7"/>
      <c r="Y13" s="1" t="s">
        <v>3</v>
      </c>
    </row>
    <row r="14" spans="1:25">
      <c r="A14" s="16"/>
      <c r="B14" s="76"/>
      <c r="C14" s="4" t="s">
        <v>23</v>
      </c>
      <c r="D14" s="53" t="s">
        <v>1</v>
      </c>
      <c r="E14" s="58">
        <v>4</v>
      </c>
      <c r="F14" s="58">
        <v>3</v>
      </c>
      <c r="G14" s="58">
        <v>2</v>
      </c>
      <c r="H14" s="58">
        <v>1</v>
      </c>
      <c r="I14" s="58">
        <v>3</v>
      </c>
      <c r="J14" s="58">
        <v>2</v>
      </c>
      <c r="K14" s="58">
        <v>2</v>
      </c>
      <c r="L14" s="58">
        <v>1</v>
      </c>
      <c r="M14" s="58">
        <v>1</v>
      </c>
      <c r="N14" s="58">
        <v>1</v>
      </c>
      <c r="O14" s="58">
        <v>1</v>
      </c>
      <c r="P14" s="58">
        <v>1</v>
      </c>
      <c r="Q14" s="58">
        <v>1</v>
      </c>
      <c r="R14" s="58">
        <v>1</v>
      </c>
      <c r="S14" s="58">
        <v>1</v>
      </c>
      <c r="T14" s="58">
        <v>1</v>
      </c>
      <c r="U14" s="58">
        <v>5</v>
      </c>
      <c r="V14" s="11" t="s">
        <v>7</v>
      </c>
      <c r="W14" s="11" t="s">
        <v>13</v>
      </c>
      <c r="X14" s="8"/>
      <c r="Y14" s="1" t="s">
        <v>4</v>
      </c>
    </row>
    <row r="15" spans="1:25">
      <c r="A15" s="16"/>
      <c r="B15" s="76"/>
      <c r="C15" s="4" t="s">
        <v>24</v>
      </c>
      <c r="D15" s="53" t="s">
        <v>12</v>
      </c>
      <c r="E15" s="58">
        <v>5</v>
      </c>
      <c r="F15" s="58">
        <v>5</v>
      </c>
      <c r="G15" s="58">
        <v>2</v>
      </c>
      <c r="H15" s="58">
        <v>4</v>
      </c>
      <c r="I15" s="58">
        <v>5</v>
      </c>
      <c r="J15" s="58">
        <v>4</v>
      </c>
      <c r="K15" s="58">
        <v>3</v>
      </c>
      <c r="L15" s="59">
        <v>0</v>
      </c>
      <c r="M15" s="58">
        <v>4</v>
      </c>
      <c r="N15" s="58">
        <v>4</v>
      </c>
      <c r="O15" s="58">
        <v>5</v>
      </c>
      <c r="P15" s="58">
        <v>4</v>
      </c>
      <c r="Q15" s="58">
        <v>5</v>
      </c>
      <c r="R15" s="58">
        <v>4</v>
      </c>
      <c r="S15" s="58">
        <v>4</v>
      </c>
      <c r="T15" s="58">
        <v>4</v>
      </c>
      <c r="U15" s="58">
        <v>5</v>
      </c>
      <c r="V15" s="11" t="s">
        <v>6</v>
      </c>
      <c r="W15" s="11" t="s">
        <v>7</v>
      </c>
      <c r="X15" s="6"/>
      <c r="Y15" s="1" t="s">
        <v>31</v>
      </c>
    </row>
    <row r="16" spans="1:25">
      <c r="A16" s="16"/>
      <c r="B16" s="76"/>
      <c r="C16" s="4" t="s">
        <v>25</v>
      </c>
      <c r="D16" s="53" t="s">
        <v>16</v>
      </c>
      <c r="E16" s="58">
        <v>4</v>
      </c>
      <c r="F16" s="58">
        <v>1</v>
      </c>
      <c r="G16" s="58">
        <v>2</v>
      </c>
      <c r="H16" s="58">
        <v>4</v>
      </c>
      <c r="I16" s="58">
        <v>5</v>
      </c>
      <c r="J16" s="58">
        <v>2</v>
      </c>
      <c r="K16" s="58">
        <v>2</v>
      </c>
      <c r="L16" s="58">
        <v>5</v>
      </c>
      <c r="M16" s="58">
        <v>1</v>
      </c>
      <c r="N16" s="58">
        <v>1</v>
      </c>
      <c r="O16" s="58">
        <v>3</v>
      </c>
      <c r="P16" s="58">
        <v>3</v>
      </c>
      <c r="Q16" s="58">
        <v>3</v>
      </c>
      <c r="R16" s="58">
        <v>3</v>
      </c>
      <c r="S16" s="58">
        <v>4</v>
      </c>
      <c r="T16" s="58">
        <v>4</v>
      </c>
      <c r="U16" s="58">
        <v>5</v>
      </c>
      <c r="V16" s="11" t="s">
        <v>6</v>
      </c>
      <c r="W16" s="11" t="s">
        <v>8</v>
      </c>
      <c r="X16" s="10"/>
      <c r="Y16" s="1" t="s">
        <v>2</v>
      </c>
    </row>
    <row r="17" spans="1:25">
      <c r="A17" s="16"/>
      <c r="B17" s="76"/>
      <c r="C17" s="4" t="s">
        <v>26</v>
      </c>
      <c r="D17" s="53" t="s">
        <v>29</v>
      </c>
      <c r="E17" s="58">
        <v>2</v>
      </c>
      <c r="F17" s="58">
        <v>1</v>
      </c>
      <c r="G17" s="58">
        <v>3</v>
      </c>
      <c r="H17" s="58">
        <v>2</v>
      </c>
      <c r="I17" s="58">
        <v>3</v>
      </c>
      <c r="J17" s="58">
        <v>2</v>
      </c>
      <c r="K17" s="58">
        <v>3</v>
      </c>
      <c r="L17" s="58">
        <v>3</v>
      </c>
      <c r="M17" s="58">
        <v>4</v>
      </c>
      <c r="N17" s="58">
        <v>5</v>
      </c>
      <c r="O17" s="58">
        <v>5</v>
      </c>
      <c r="P17" s="58">
        <v>5</v>
      </c>
      <c r="Q17" s="58">
        <v>3</v>
      </c>
      <c r="R17" s="58">
        <v>4</v>
      </c>
      <c r="S17" s="58">
        <v>5</v>
      </c>
      <c r="T17" s="58">
        <v>4</v>
      </c>
      <c r="U17" s="58">
        <v>5</v>
      </c>
      <c r="V17" s="11" t="s">
        <v>7</v>
      </c>
      <c r="W17" s="11" t="s">
        <v>9</v>
      </c>
      <c r="X17" s="9"/>
      <c r="Y17" s="1" t="s">
        <v>5</v>
      </c>
    </row>
    <row r="18" spans="1:25">
      <c r="C18" s="33"/>
      <c r="D18" s="34"/>
      <c r="E18" s="34"/>
      <c r="F18" s="34"/>
      <c r="G18" s="34"/>
      <c r="H18" s="34"/>
      <c r="I18" s="34"/>
      <c r="J18" s="34"/>
      <c r="K18" s="34"/>
      <c r="L18" s="34"/>
      <c r="M18" s="34"/>
      <c r="N18" s="34"/>
      <c r="O18" s="34"/>
      <c r="P18" s="34"/>
      <c r="Q18" s="34"/>
      <c r="R18" s="34"/>
      <c r="S18" s="34"/>
      <c r="T18" s="34"/>
      <c r="U18" s="34"/>
    </row>
    <row r="19" spans="1:25">
      <c r="C19" s="33"/>
      <c r="D19" s="5" t="s">
        <v>70</v>
      </c>
      <c r="E19" s="55">
        <v>1350</v>
      </c>
      <c r="F19" s="19"/>
      <c r="G19" s="19"/>
      <c r="H19" s="19"/>
      <c r="I19" s="19"/>
      <c r="J19" s="19"/>
      <c r="K19" s="19"/>
      <c r="L19" s="19"/>
      <c r="M19" s="19"/>
      <c r="N19" s="19"/>
      <c r="O19" s="19"/>
    </row>
    <row r="20" spans="1:25" s="2" customFormat="1">
      <c r="D20" s="61" t="s">
        <v>51</v>
      </c>
      <c r="E20" s="62">
        <f>((IF(AND(E22&gt;$V$25,E22&lt;$V$24),$V$22,(IF(E22&lt;$V$25,$V$21,$V$23))))+(IF(AND((6-E13)*0.8+(6-E17)*0.2&gt;2.2,(6-E13)*0.8+(6-E17)*0.2&lt;3.2),$V22,(IF((6-E13)*0.8+(6-E17)*0.2&lt;2.2,$V23,$V21)))+(IF(AND(E29&gt;21,E29&lt;39),$V22,(IF(E29&lt;21,$V23,$V21))))))/3</f>
        <v>1.0666666666666667</v>
      </c>
      <c r="F20" s="62">
        <f t="shared" ref="F20:U20" si="0">((IF(AND(F22&gt;$V$25,F22&lt;$V$24),$V$22,(IF(F22&lt;$V$25,$V$21,$V$23))))+(IF(AND((6-F13)*0.8+(6-F17)*0.2&gt;2.2,(6-F13)*0.8+(6-F17)*0.2&lt;3.2),$V22,(IF((6-F13)*0.8+(6-F17)*0.2&lt;2.2,$V23,$V21)))+(IF(AND(F29&gt;21,F29&lt;39),$V22,(IF(F29&lt;21,$V23,$V21))))))/3</f>
        <v>0.9</v>
      </c>
      <c r="G20" s="62">
        <f t="shared" si="0"/>
        <v>1.0333333333333332</v>
      </c>
      <c r="H20" s="62">
        <f t="shared" si="0"/>
        <v>0.93333333333333324</v>
      </c>
      <c r="I20" s="62">
        <f t="shared" si="0"/>
        <v>1.0999999999999999</v>
      </c>
      <c r="J20" s="62">
        <f t="shared" si="0"/>
        <v>0.96666666666666667</v>
      </c>
      <c r="K20" s="62">
        <f t="shared" si="0"/>
        <v>0.96666666666666667</v>
      </c>
      <c r="L20" s="62">
        <f t="shared" si="0"/>
        <v>0.93333333333333324</v>
      </c>
      <c r="M20" s="62">
        <f t="shared" si="0"/>
        <v>0.93333333333333324</v>
      </c>
      <c r="N20" s="62">
        <f t="shared" si="0"/>
        <v>0.93333333333333324</v>
      </c>
      <c r="O20" s="62">
        <f t="shared" si="0"/>
        <v>1.0333333333333332</v>
      </c>
      <c r="P20" s="62">
        <f t="shared" si="0"/>
        <v>1.0999999999999999</v>
      </c>
      <c r="Q20" s="62">
        <f t="shared" si="0"/>
        <v>1.0333333333333332</v>
      </c>
      <c r="R20" s="62">
        <f t="shared" si="0"/>
        <v>1</v>
      </c>
      <c r="S20" s="62">
        <f t="shared" si="0"/>
        <v>1.0999999999999999</v>
      </c>
      <c r="T20" s="62">
        <f t="shared" si="0"/>
        <v>1.0333333333333332</v>
      </c>
      <c r="U20" s="62">
        <f t="shared" si="0"/>
        <v>1.0333333333333332</v>
      </c>
    </row>
    <row r="21" spans="1:25">
      <c r="C21" s="33"/>
      <c r="D21" s="63" t="s">
        <v>50</v>
      </c>
      <c r="E21" s="64">
        <f>E20*$E19</f>
        <v>1440</v>
      </c>
      <c r="F21" s="64">
        <f t="shared" ref="F21:U21" si="1">F20*$E19</f>
        <v>1215</v>
      </c>
      <c r="G21" s="64">
        <f t="shared" si="1"/>
        <v>1394.9999999999998</v>
      </c>
      <c r="H21" s="65">
        <f t="shared" si="1"/>
        <v>1259.9999999999998</v>
      </c>
      <c r="I21" s="65">
        <f t="shared" si="1"/>
        <v>1484.9999999999998</v>
      </c>
      <c r="J21" s="65">
        <f t="shared" si="1"/>
        <v>1305</v>
      </c>
      <c r="K21" s="65">
        <f t="shared" si="1"/>
        <v>1305</v>
      </c>
      <c r="L21" s="65">
        <f t="shared" si="1"/>
        <v>1259.9999999999998</v>
      </c>
      <c r="M21" s="65">
        <f t="shared" si="1"/>
        <v>1259.9999999999998</v>
      </c>
      <c r="N21" s="65">
        <f t="shared" si="1"/>
        <v>1259.9999999999998</v>
      </c>
      <c r="O21" s="65">
        <f t="shared" si="1"/>
        <v>1394.9999999999998</v>
      </c>
      <c r="P21" s="65">
        <f t="shared" si="1"/>
        <v>1484.9999999999998</v>
      </c>
      <c r="Q21" s="65">
        <f t="shared" si="1"/>
        <v>1394.9999999999998</v>
      </c>
      <c r="R21" s="65">
        <f t="shared" si="1"/>
        <v>1350</v>
      </c>
      <c r="S21" s="65">
        <f t="shared" si="1"/>
        <v>1484.9999999999998</v>
      </c>
      <c r="T21" s="65">
        <f t="shared" si="1"/>
        <v>1394.9999999999998</v>
      </c>
      <c r="U21" s="65">
        <f t="shared" si="1"/>
        <v>1394.9999999999998</v>
      </c>
      <c r="V21" s="23">
        <v>1.2</v>
      </c>
    </row>
    <row r="22" spans="1:25">
      <c r="C22" s="34"/>
      <c r="D22" s="54" t="s">
        <v>52</v>
      </c>
      <c r="E22" s="55">
        <f>938.5+2995.6</f>
        <v>3934.1</v>
      </c>
      <c r="F22" s="55">
        <f>1112+1226+1436+718</f>
        <v>4492</v>
      </c>
      <c r="G22" s="55">
        <f>464</f>
        <v>464</v>
      </c>
      <c r="H22" s="55">
        <v>2245</v>
      </c>
      <c r="I22" s="55">
        <v>812</v>
      </c>
      <c r="J22" s="55">
        <v>1458</v>
      </c>
      <c r="K22" s="55">
        <v>2447</v>
      </c>
      <c r="L22" s="55">
        <v>2430</v>
      </c>
      <c r="M22" s="55">
        <f>1624+1249</f>
        <v>2873</v>
      </c>
      <c r="N22" s="55">
        <v>1199</v>
      </c>
      <c r="O22" s="55">
        <v>319</v>
      </c>
      <c r="P22" s="55">
        <v>220</v>
      </c>
      <c r="Q22" s="55">
        <v>997</v>
      </c>
      <c r="R22" s="55">
        <v>405</v>
      </c>
      <c r="S22" s="55">
        <v>273</v>
      </c>
      <c r="T22" s="55">
        <v>771</v>
      </c>
      <c r="U22" s="55">
        <v>152</v>
      </c>
      <c r="V22" s="23">
        <v>1</v>
      </c>
    </row>
    <row r="23" spans="1:25">
      <c r="C23" s="34"/>
      <c r="E23" s="39"/>
      <c r="F23" s="39"/>
      <c r="G23" s="39"/>
      <c r="H23" s="39"/>
      <c r="I23" s="39"/>
      <c r="J23" s="39"/>
      <c r="K23" s="39"/>
      <c r="L23" s="39"/>
      <c r="M23" s="39"/>
      <c r="N23" s="39"/>
      <c r="O23" s="39"/>
      <c r="P23" s="39"/>
      <c r="Q23" s="39"/>
      <c r="R23" s="39"/>
      <c r="S23" s="39"/>
      <c r="T23" s="39"/>
      <c r="U23" s="39"/>
      <c r="V23" s="23">
        <v>0.9</v>
      </c>
    </row>
    <row r="24" spans="1:25" s="41" customFormat="1">
      <c r="C24" s="23"/>
      <c r="D24" s="23" t="s">
        <v>35</v>
      </c>
      <c r="E24" s="46">
        <f t="shared" ref="E24:U24" si="2">E22/(MAX($E22:$U22))</f>
        <v>0.87580142475512024</v>
      </c>
      <c r="F24" s="46">
        <f t="shared" si="2"/>
        <v>1</v>
      </c>
      <c r="G24" s="46">
        <f t="shared" si="2"/>
        <v>0.10329474621549421</v>
      </c>
      <c r="H24" s="46">
        <f t="shared" si="2"/>
        <v>0.49977738201246663</v>
      </c>
      <c r="I24" s="46">
        <f t="shared" si="2"/>
        <v>0.18076580587711488</v>
      </c>
      <c r="J24" s="46">
        <f t="shared" si="2"/>
        <v>0.32457702582368653</v>
      </c>
      <c r="K24" s="46">
        <f t="shared" si="2"/>
        <v>0.54474621549421198</v>
      </c>
      <c r="L24" s="46">
        <f t="shared" si="2"/>
        <v>0.54096170970614421</v>
      </c>
      <c r="M24" s="46">
        <f t="shared" si="2"/>
        <v>0.63958147818343725</v>
      </c>
      <c r="N24" s="46">
        <f t="shared" si="2"/>
        <v>0.26691896705253787</v>
      </c>
      <c r="O24" s="46">
        <f t="shared" si="2"/>
        <v>7.1015138023152277E-2</v>
      </c>
      <c r="P24" s="46">
        <f t="shared" si="2"/>
        <v>4.8975957257346395E-2</v>
      </c>
      <c r="Q24" s="46">
        <f t="shared" si="2"/>
        <v>0.22195013357079252</v>
      </c>
      <c r="R24" s="46">
        <f t="shared" si="2"/>
        <v>9.0160284951024044E-2</v>
      </c>
      <c r="S24" s="46">
        <f t="shared" si="2"/>
        <v>6.0774710596616204E-2</v>
      </c>
      <c r="T24" s="46">
        <f t="shared" si="2"/>
        <v>0.17163846838824576</v>
      </c>
      <c r="U24" s="46">
        <f t="shared" si="2"/>
        <v>3.3837934105075691E-2</v>
      </c>
      <c r="V24" s="23">
        <v>4000</v>
      </c>
    </row>
    <row r="25" spans="1:25" s="41" customFormat="1">
      <c r="C25" s="47"/>
      <c r="D25" s="23" t="s">
        <v>37</v>
      </c>
      <c r="E25" s="46">
        <f t="shared" ref="E25:U25" si="3">(E7*$E35+E10*$H35+E13*$J35+E16*$M35)</f>
        <v>32</v>
      </c>
      <c r="F25" s="46">
        <f t="shared" si="3"/>
        <v>28</v>
      </c>
      <c r="G25" s="46">
        <f t="shared" si="3"/>
        <v>22</v>
      </c>
      <c r="H25" s="46">
        <f t="shared" si="3"/>
        <v>30</v>
      </c>
      <c r="I25" s="46">
        <f t="shared" si="3"/>
        <v>34</v>
      </c>
      <c r="J25" s="46">
        <f t="shared" si="3"/>
        <v>30</v>
      </c>
      <c r="K25" s="46">
        <f t="shared" si="3"/>
        <v>28</v>
      </c>
      <c r="L25" s="46">
        <f t="shared" si="3"/>
        <v>16</v>
      </c>
      <c r="M25" s="46">
        <f t="shared" si="3"/>
        <v>22</v>
      </c>
      <c r="N25" s="46">
        <f t="shared" si="3"/>
        <v>20</v>
      </c>
      <c r="O25" s="46">
        <f t="shared" si="3"/>
        <v>28</v>
      </c>
      <c r="P25" s="46">
        <f t="shared" si="3"/>
        <v>6</v>
      </c>
      <c r="Q25" s="46">
        <f t="shared" si="3"/>
        <v>30</v>
      </c>
      <c r="R25" s="46">
        <f t="shared" si="3"/>
        <v>24</v>
      </c>
      <c r="S25" s="46">
        <f t="shared" si="3"/>
        <v>20</v>
      </c>
      <c r="T25" s="46">
        <f t="shared" si="3"/>
        <v>20</v>
      </c>
      <c r="U25" s="46">
        <f t="shared" si="3"/>
        <v>32</v>
      </c>
      <c r="V25" s="23">
        <v>1000</v>
      </c>
    </row>
    <row r="26" spans="1:25" s="41" customFormat="1">
      <c r="C26" s="47"/>
      <c r="D26" s="23" t="s">
        <v>32</v>
      </c>
      <c r="E26" s="46">
        <f t="shared" ref="E26:U26" si="4">(E15*$L36+E16*$M36)</f>
        <v>28</v>
      </c>
      <c r="F26" s="46">
        <f t="shared" si="4"/>
        <v>22</v>
      </c>
      <c r="G26" s="46">
        <f t="shared" si="4"/>
        <v>12</v>
      </c>
      <c r="H26" s="46">
        <f t="shared" si="4"/>
        <v>24</v>
      </c>
      <c r="I26" s="46">
        <f t="shared" si="4"/>
        <v>30</v>
      </c>
      <c r="J26" s="46">
        <f t="shared" si="4"/>
        <v>20</v>
      </c>
      <c r="K26" s="46">
        <f t="shared" si="4"/>
        <v>16</v>
      </c>
      <c r="L26" s="46">
        <f t="shared" si="4"/>
        <v>10</v>
      </c>
      <c r="M26" s="46">
        <f t="shared" si="4"/>
        <v>18</v>
      </c>
      <c r="N26" s="46">
        <f t="shared" si="4"/>
        <v>18</v>
      </c>
      <c r="O26" s="46">
        <f t="shared" si="4"/>
        <v>26</v>
      </c>
      <c r="P26" s="46">
        <f t="shared" si="4"/>
        <v>22</v>
      </c>
      <c r="Q26" s="46">
        <f t="shared" si="4"/>
        <v>26</v>
      </c>
      <c r="R26" s="46">
        <f t="shared" si="4"/>
        <v>22</v>
      </c>
      <c r="S26" s="46">
        <f t="shared" si="4"/>
        <v>24</v>
      </c>
      <c r="T26" s="46">
        <f t="shared" si="4"/>
        <v>24</v>
      </c>
      <c r="U26" s="46">
        <f t="shared" si="4"/>
        <v>30</v>
      </c>
    </row>
    <row r="27" spans="1:25" s="41" customFormat="1">
      <c r="C27" s="47"/>
      <c r="D27" s="23"/>
      <c r="E27" s="46"/>
      <c r="F27" s="46"/>
      <c r="G27" s="46"/>
      <c r="H27" s="46"/>
      <c r="I27" s="46"/>
      <c r="J27" s="46"/>
      <c r="K27" s="46"/>
      <c r="L27" s="46"/>
      <c r="M27" s="46"/>
      <c r="N27" s="46"/>
      <c r="O27" s="46"/>
      <c r="P27" s="46"/>
      <c r="Q27" s="46"/>
      <c r="R27" s="46"/>
      <c r="S27" s="46"/>
      <c r="T27" s="46"/>
      <c r="U27" s="46"/>
    </row>
    <row r="28" spans="1:25" s="41" customFormat="1">
      <c r="C28" s="47">
        <v>1</v>
      </c>
      <c r="D28" s="23" t="s">
        <v>42</v>
      </c>
      <c r="E28" s="46">
        <f>(E25*0.6+E26*0.4)</f>
        <v>30.4</v>
      </c>
      <c r="F28" s="46">
        <f t="shared" ref="F28:U28" si="5">(F25*0.6+F26*0.4)</f>
        <v>25.6</v>
      </c>
      <c r="G28" s="46">
        <f t="shared" si="5"/>
        <v>18</v>
      </c>
      <c r="H28" s="46">
        <f t="shared" si="5"/>
        <v>27.6</v>
      </c>
      <c r="I28" s="46">
        <f t="shared" si="5"/>
        <v>32.4</v>
      </c>
      <c r="J28" s="46">
        <f t="shared" si="5"/>
        <v>26</v>
      </c>
      <c r="K28" s="46">
        <f t="shared" si="5"/>
        <v>23.200000000000003</v>
      </c>
      <c r="L28" s="46">
        <f t="shared" si="5"/>
        <v>13.6</v>
      </c>
      <c r="M28" s="46">
        <f t="shared" si="5"/>
        <v>20.399999999999999</v>
      </c>
      <c r="N28" s="46">
        <f t="shared" si="5"/>
        <v>19.2</v>
      </c>
      <c r="O28" s="46">
        <f t="shared" si="5"/>
        <v>27.200000000000003</v>
      </c>
      <c r="P28" s="46">
        <f t="shared" si="5"/>
        <v>12.4</v>
      </c>
      <c r="Q28" s="46">
        <f t="shared" si="5"/>
        <v>28.4</v>
      </c>
      <c r="R28" s="46">
        <f t="shared" si="5"/>
        <v>23.2</v>
      </c>
      <c r="S28" s="46">
        <f t="shared" si="5"/>
        <v>21.6</v>
      </c>
      <c r="T28" s="46">
        <f t="shared" si="5"/>
        <v>21.6</v>
      </c>
      <c r="U28" s="46">
        <f t="shared" si="5"/>
        <v>31.2</v>
      </c>
    </row>
    <row r="29" spans="1:25" s="41" customFormat="1">
      <c r="C29" s="47">
        <v>2</v>
      </c>
      <c r="D29" s="23" t="s">
        <v>41</v>
      </c>
      <c r="E29" s="46">
        <f t="shared" ref="E29:U29" si="6">E7*$E37+E8*$F37+E9*$G37*$J37</f>
        <v>24</v>
      </c>
      <c r="F29" s="46">
        <f t="shared" si="6"/>
        <v>10</v>
      </c>
      <c r="G29" s="46">
        <f t="shared" si="6"/>
        <v>10</v>
      </c>
      <c r="H29" s="46">
        <f t="shared" si="6"/>
        <v>14</v>
      </c>
      <c r="I29" s="46">
        <f t="shared" si="6"/>
        <v>18</v>
      </c>
      <c r="J29" s="46">
        <f t="shared" si="6"/>
        <v>20</v>
      </c>
      <c r="K29" s="46">
        <f t="shared" si="6"/>
        <v>18</v>
      </c>
      <c r="L29" s="46">
        <f t="shared" si="6"/>
        <v>10</v>
      </c>
      <c r="M29" s="46">
        <f t="shared" si="6"/>
        <v>18</v>
      </c>
      <c r="N29" s="46">
        <f t="shared" si="6"/>
        <v>10</v>
      </c>
      <c r="O29" s="46">
        <f t="shared" si="6"/>
        <v>14</v>
      </c>
      <c r="P29" s="46">
        <f t="shared" si="6"/>
        <v>10</v>
      </c>
      <c r="Q29" s="46">
        <f t="shared" si="6"/>
        <v>18</v>
      </c>
      <c r="R29" s="46">
        <f t="shared" si="6"/>
        <v>18</v>
      </c>
      <c r="S29" s="46">
        <f t="shared" si="6"/>
        <v>18</v>
      </c>
      <c r="T29" s="46">
        <f t="shared" si="6"/>
        <v>12</v>
      </c>
      <c r="U29" s="46">
        <f t="shared" si="6"/>
        <v>28</v>
      </c>
    </row>
    <row r="30" spans="1:25" s="41" customFormat="1">
      <c r="C30" s="47">
        <v>3</v>
      </c>
      <c r="D30" s="23" t="s">
        <v>33</v>
      </c>
      <c r="E30" s="46">
        <f t="shared" ref="E30:U30" si="7">E13*$J38+E17*$N38</f>
        <v>20</v>
      </c>
      <c r="F30" s="46">
        <f t="shared" si="7"/>
        <v>24</v>
      </c>
      <c r="G30" s="46">
        <f t="shared" si="7"/>
        <v>24</v>
      </c>
      <c r="H30" s="46">
        <f t="shared" si="7"/>
        <v>28</v>
      </c>
      <c r="I30" s="46">
        <f t="shared" si="7"/>
        <v>28</v>
      </c>
      <c r="J30" s="46">
        <f t="shared" si="7"/>
        <v>24</v>
      </c>
      <c r="K30" s="46">
        <f t="shared" si="7"/>
        <v>24</v>
      </c>
      <c r="L30" s="46">
        <f t="shared" si="7"/>
        <v>32</v>
      </c>
      <c r="M30" s="46">
        <f t="shared" si="7"/>
        <v>36</v>
      </c>
      <c r="N30" s="46">
        <f t="shared" si="7"/>
        <v>40</v>
      </c>
      <c r="O30" s="46">
        <f t="shared" si="7"/>
        <v>32</v>
      </c>
      <c r="P30" s="46">
        <f t="shared" si="7"/>
        <v>28</v>
      </c>
      <c r="Q30" s="46">
        <f t="shared" si="7"/>
        <v>24</v>
      </c>
      <c r="R30" s="46">
        <f t="shared" si="7"/>
        <v>32</v>
      </c>
      <c r="S30" s="46">
        <f t="shared" si="7"/>
        <v>28</v>
      </c>
      <c r="T30" s="46">
        <f t="shared" si="7"/>
        <v>28</v>
      </c>
      <c r="U30" s="46">
        <f t="shared" si="7"/>
        <v>40</v>
      </c>
    </row>
    <row r="31" spans="1:25" s="41" customFormat="1">
      <c r="C31" s="47">
        <v>4</v>
      </c>
      <c r="D31" s="23" t="s">
        <v>34</v>
      </c>
      <c r="E31" s="46">
        <f t="shared" ref="E31:U31" si="8">E11*$I39+E13*$J39+E17*$N39+E14*$K39</f>
        <v>33</v>
      </c>
      <c r="F31" s="46">
        <f t="shared" si="8"/>
        <v>31</v>
      </c>
      <c r="G31" s="46">
        <f t="shared" si="8"/>
        <v>25</v>
      </c>
      <c r="H31" s="46">
        <f t="shared" si="8"/>
        <v>35</v>
      </c>
      <c r="I31" s="46">
        <f t="shared" si="8"/>
        <v>40</v>
      </c>
      <c r="J31" s="46">
        <f t="shared" si="8"/>
        <v>42</v>
      </c>
      <c r="K31" s="46">
        <f t="shared" si="8"/>
        <v>43</v>
      </c>
      <c r="L31" s="46">
        <f t="shared" si="8"/>
        <v>31</v>
      </c>
      <c r="M31" s="46">
        <f t="shared" si="8"/>
        <v>39</v>
      </c>
      <c r="N31" s="46">
        <f t="shared" si="8"/>
        <v>23</v>
      </c>
      <c r="O31" s="46">
        <f t="shared" si="8"/>
        <v>33</v>
      </c>
      <c r="P31" s="46">
        <f t="shared" si="8"/>
        <v>26</v>
      </c>
      <c r="Q31" s="46">
        <f t="shared" si="8"/>
        <v>29</v>
      </c>
      <c r="R31" s="46">
        <f t="shared" si="8"/>
        <v>26</v>
      </c>
      <c r="S31" s="46">
        <f t="shared" si="8"/>
        <v>38</v>
      </c>
      <c r="T31" s="46">
        <f t="shared" si="8"/>
        <v>31</v>
      </c>
      <c r="U31" s="46">
        <f t="shared" si="8"/>
        <v>31</v>
      </c>
    </row>
    <row r="32" spans="1:25" s="41" customFormat="1">
      <c r="C32" s="47"/>
      <c r="D32" s="23"/>
      <c r="E32" s="48"/>
      <c r="F32" s="48"/>
      <c r="G32" s="48"/>
      <c r="H32" s="48"/>
      <c r="I32" s="48"/>
      <c r="J32" s="48"/>
      <c r="K32" s="48"/>
      <c r="L32" s="48"/>
      <c r="M32" s="48"/>
      <c r="N32" s="48"/>
      <c r="O32" s="48"/>
      <c r="P32" s="48"/>
      <c r="Q32" s="48"/>
      <c r="R32" s="48"/>
      <c r="S32" s="23"/>
      <c r="T32" s="23"/>
      <c r="U32" s="23"/>
    </row>
    <row r="33" spans="1:26" s="41" customFormat="1">
      <c r="C33" s="47"/>
      <c r="D33" s="23"/>
      <c r="E33" s="48"/>
      <c r="F33" s="48"/>
      <c r="G33" s="48"/>
      <c r="H33" s="48"/>
      <c r="I33" s="48"/>
      <c r="J33" s="48"/>
      <c r="K33" s="48"/>
      <c r="L33" s="48"/>
      <c r="M33" s="48"/>
      <c r="N33" s="48"/>
      <c r="O33" s="48"/>
      <c r="P33" s="48"/>
      <c r="Q33" s="48"/>
      <c r="R33" s="48"/>
      <c r="S33" s="23"/>
      <c r="T33" s="23"/>
      <c r="U33" s="23"/>
    </row>
    <row r="34" spans="1:26" s="41" customFormat="1">
      <c r="C34" s="47"/>
      <c r="D34" s="23"/>
      <c r="E34" s="49" t="s">
        <v>0</v>
      </c>
      <c r="F34" s="49" t="s">
        <v>14</v>
      </c>
      <c r="G34" s="49" t="s">
        <v>28</v>
      </c>
      <c r="H34" s="49" t="s">
        <v>38</v>
      </c>
      <c r="I34" s="49" t="s">
        <v>30</v>
      </c>
      <c r="J34" s="49" t="s">
        <v>27</v>
      </c>
      <c r="K34" s="49" t="s">
        <v>1</v>
      </c>
      <c r="L34" s="49" t="s">
        <v>40</v>
      </c>
      <c r="M34" s="49" t="s">
        <v>16</v>
      </c>
      <c r="N34" s="49" t="s">
        <v>29</v>
      </c>
      <c r="O34" s="23"/>
      <c r="P34" s="48"/>
      <c r="Q34" s="48"/>
      <c r="R34" s="48"/>
      <c r="S34" s="23"/>
      <c r="T34" s="23"/>
      <c r="U34" s="23"/>
    </row>
    <row r="35" spans="1:26" s="41" customFormat="1">
      <c r="C35" s="47">
        <v>1</v>
      </c>
      <c r="D35" s="23" t="s">
        <v>44</v>
      </c>
      <c r="E35" s="50">
        <v>2</v>
      </c>
      <c r="F35" s="50"/>
      <c r="G35" s="50"/>
      <c r="H35" s="50">
        <v>4</v>
      </c>
      <c r="I35" s="50"/>
      <c r="J35" s="50">
        <v>2</v>
      </c>
      <c r="K35" s="50"/>
      <c r="L35" s="50"/>
      <c r="M35" s="50"/>
      <c r="N35" s="50"/>
      <c r="O35" s="48"/>
      <c r="P35" s="48"/>
      <c r="Q35" s="48"/>
      <c r="R35" s="48"/>
      <c r="S35" s="23"/>
      <c r="T35" s="23"/>
      <c r="U35" s="23"/>
    </row>
    <row r="36" spans="1:26" s="41" customFormat="1">
      <c r="C36" s="47">
        <v>2</v>
      </c>
      <c r="D36" s="23" t="s">
        <v>39</v>
      </c>
      <c r="E36" s="50"/>
      <c r="F36" s="50"/>
      <c r="G36" s="50"/>
      <c r="H36" s="50"/>
      <c r="I36" s="50"/>
      <c r="J36" s="50"/>
      <c r="K36" s="50"/>
      <c r="L36" s="50">
        <v>4</v>
      </c>
      <c r="M36" s="50">
        <v>2</v>
      </c>
      <c r="N36" s="50"/>
      <c r="O36" s="48"/>
      <c r="P36" s="48"/>
      <c r="Q36" s="48"/>
      <c r="R36" s="48"/>
      <c r="S36" s="23"/>
      <c r="T36" s="23"/>
      <c r="U36" s="23"/>
    </row>
    <row r="37" spans="1:26" s="41" customFormat="1">
      <c r="C37" s="47">
        <v>3</v>
      </c>
      <c r="D37" s="23" t="s">
        <v>41</v>
      </c>
      <c r="E37" s="50">
        <v>4</v>
      </c>
      <c r="F37" s="50">
        <v>2</v>
      </c>
      <c r="G37" s="50">
        <v>2</v>
      </c>
      <c r="H37" s="50"/>
      <c r="I37" s="50"/>
      <c r="J37" s="50">
        <v>2</v>
      </c>
      <c r="K37" s="50"/>
      <c r="L37" s="50"/>
      <c r="M37" s="50"/>
      <c r="N37" s="50"/>
      <c r="O37" s="48"/>
      <c r="P37" s="48"/>
      <c r="Q37" s="48"/>
      <c r="R37" s="48"/>
      <c r="S37" s="23"/>
      <c r="T37" s="23"/>
      <c r="U37" s="23"/>
    </row>
    <row r="38" spans="1:26" s="41" customFormat="1">
      <c r="C38" s="47">
        <v>4</v>
      </c>
      <c r="D38" s="23" t="s">
        <v>33</v>
      </c>
      <c r="E38" s="50">
        <v>0</v>
      </c>
      <c r="F38" s="50"/>
      <c r="G38" s="50"/>
      <c r="H38" s="50"/>
      <c r="I38" s="50"/>
      <c r="J38" s="50">
        <v>4</v>
      </c>
      <c r="K38" s="50"/>
      <c r="L38" s="50"/>
      <c r="M38" s="50"/>
      <c r="N38" s="50">
        <v>4</v>
      </c>
      <c r="O38" s="48"/>
      <c r="P38" s="48"/>
      <c r="Q38" s="48"/>
      <c r="R38" s="48"/>
      <c r="S38" s="23"/>
      <c r="T38" s="23"/>
      <c r="U38" s="23"/>
    </row>
    <row r="39" spans="1:26" s="41" customFormat="1">
      <c r="C39" s="47">
        <v>5</v>
      </c>
      <c r="D39" s="23" t="s">
        <v>34</v>
      </c>
      <c r="E39" s="50"/>
      <c r="F39" s="50"/>
      <c r="G39" s="50"/>
      <c r="H39" s="50"/>
      <c r="I39" s="50">
        <v>6</v>
      </c>
      <c r="J39" s="50">
        <v>1</v>
      </c>
      <c r="K39" s="50">
        <v>2</v>
      </c>
      <c r="L39" s="50"/>
      <c r="M39" s="50"/>
      <c r="N39" s="50">
        <v>2</v>
      </c>
      <c r="O39" s="48"/>
      <c r="P39" s="48"/>
      <c r="Q39" s="48"/>
      <c r="R39" s="48"/>
      <c r="S39" s="23"/>
      <c r="T39" s="23"/>
      <c r="U39" s="23"/>
    </row>
    <row r="40" spans="1:26" s="41" customFormat="1">
      <c r="A40" s="23"/>
      <c r="C40" s="47"/>
      <c r="D40" s="23"/>
      <c r="E40" s="48"/>
      <c r="F40" s="48"/>
      <c r="G40" s="48"/>
      <c r="H40" s="48"/>
      <c r="I40" s="48"/>
      <c r="J40" s="48"/>
      <c r="K40" s="48"/>
      <c r="L40" s="48"/>
      <c r="M40" s="48"/>
      <c r="N40" s="48"/>
      <c r="O40" s="48"/>
      <c r="P40" s="48"/>
      <c r="Q40" s="48"/>
      <c r="R40" s="48"/>
      <c r="S40" s="23"/>
      <c r="T40" s="23"/>
      <c r="U40" s="23"/>
    </row>
    <row r="41" spans="1:26" s="41" customFormat="1">
      <c r="A41" s="49" t="s">
        <v>43</v>
      </c>
      <c r="C41" s="47"/>
      <c r="D41" s="23"/>
      <c r="E41" s="48"/>
      <c r="F41" s="48"/>
      <c r="G41" s="48"/>
      <c r="H41" s="48"/>
      <c r="I41" s="48"/>
      <c r="J41" s="48"/>
      <c r="K41" s="48"/>
      <c r="L41" s="48"/>
      <c r="M41" s="48"/>
      <c r="N41" s="48"/>
      <c r="O41" s="48"/>
      <c r="P41" s="48"/>
      <c r="Q41" s="48"/>
      <c r="R41" s="48"/>
      <c r="S41" s="23"/>
      <c r="T41" s="23"/>
      <c r="U41" s="23"/>
    </row>
    <row r="42" spans="1:26" s="41" customFormat="1">
      <c r="A42" s="50"/>
      <c r="C42" s="47"/>
      <c r="D42" s="23"/>
      <c r="E42" s="48"/>
      <c r="F42" s="48"/>
      <c r="G42" s="48"/>
      <c r="H42" s="48"/>
      <c r="I42" s="48"/>
      <c r="J42" s="48"/>
      <c r="K42" s="48"/>
      <c r="L42" s="48"/>
      <c r="M42" s="48"/>
      <c r="N42" s="48"/>
      <c r="O42" s="48"/>
      <c r="P42" s="48"/>
      <c r="Q42" s="48"/>
      <c r="R42" s="48"/>
      <c r="S42" s="23"/>
      <c r="T42" s="23"/>
      <c r="U42" s="23"/>
    </row>
    <row r="43" spans="1:26" s="41" customFormat="1">
      <c r="A43" s="50">
        <f>Priorités!C3</f>
        <v>5</v>
      </c>
      <c r="C43" s="47">
        <v>1</v>
      </c>
      <c r="D43" s="51" t="s">
        <v>85</v>
      </c>
      <c r="E43" s="52">
        <f>(E28-MIN($E28:$U28))/(MAX($E28:$U28)-MIN($E28:$U28))*5</f>
        <v>4.5</v>
      </c>
      <c r="F43" s="52">
        <f t="shared" ref="F43:U43" si="9">(F28-MIN($E28:$U28))/(MAX($E28:$U28)-MIN($E28:$U28))*5</f>
        <v>3.3000000000000003</v>
      </c>
      <c r="G43" s="52">
        <f t="shared" si="9"/>
        <v>1.4</v>
      </c>
      <c r="H43" s="52">
        <f t="shared" si="9"/>
        <v>3.8</v>
      </c>
      <c r="I43" s="52">
        <f t="shared" si="9"/>
        <v>5</v>
      </c>
      <c r="J43" s="52">
        <f t="shared" si="9"/>
        <v>3.3999999999999995</v>
      </c>
      <c r="K43" s="52">
        <f t="shared" si="9"/>
        <v>2.7000000000000006</v>
      </c>
      <c r="L43" s="52">
        <f t="shared" si="9"/>
        <v>0.29999999999999982</v>
      </c>
      <c r="M43" s="52">
        <f t="shared" si="9"/>
        <v>1.9999999999999996</v>
      </c>
      <c r="N43" s="52">
        <f t="shared" si="9"/>
        <v>1.6999999999999997</v>
      </c>
      <c r="O43" s="52">
        <f t="shared" si="9"/>
        <v>3.7000000000000006</v>
      </c>
      <c r="P43" s="52">
        <f t="shared" si="9"/>
        <v>0</v>
      </c>
      <c r="Q43" s="52">
        <f t="shared" si="9"/>
        <v>3.9999999999999996</v>
      </c>
      <c r="R43" s="52">
        <f t="shared" si="9"/>
        <v>2.6999999999999997</v>
      </c>
      <c r="S43" s="52">
        <f t="shared" si="9"/>
        <v>2.3000000000000003</v>
      </c>
      <c r="T43" s="52">
        <f t="shared" si="9"/>
        <v>2.3000000000000003</v>
      </c>
      <c r="U43" s="52">
        <f t="shared" si="9"/>
        <v>4.6999999999999993</v>
      </c>
    </row>
    <row r="44" spans="1:26" s="41" customFormat="1">
      <c r="A44" s="50">
        <f>Priorités!D3</f>
        <v>5</v>
      </c>
      <c r="C44" s="47">
        <v>2</v>
      </c>
      <c r="D44" s="51" t="s">
        <v>84</v>
      </c>
      <c r="E44" s="52">
        <f>(E29-MIN($E29:$U29))/(MAX($E29:$U29)-MIN($E29:$U29))*5</f>
        <v>3.8888888888888888</v>
      </c>
      <c r="F44" s="52">
        <f t="shared" ref="F44:U44" si="10">(F29-MIN($E29:$U29))/(MAX($E29:$U29)-MIN($E29:$U29))*5</f>
        <v>0</v>
      </c>
      <c r="G44" s="52">
        <f t="shared" si="10"/>
        <v>0</v>
      </c>
      <c r="H44" s="52">
        <f t="shared" si="10"/>
        <v>1.1111111111111112</v>
      </c>
      <c r="I44" s="52">
        <f t="shared" si="10"/>
        <v>2.2222222222222223</v>
      </c>
      <c r="J44" s="52">
        <f t="shared" si="10"/>
        <v>2.7777777777777777</v>
      </c>
      <c r="K44" s="52">
        <f t="shared" si="10"/>
        <v>2.2222222222222223</v>
      </c>
      <c r="L44" s="52">
        <f t="shared" si="10"/>
        <v>0</v>
      </c>
      <c r="M44" s="52">
        <f t="shared" si="10"/>
        <v>2.2222222222222223</v>
      </c>
      <c r="N44" s="52">
        <f t="shared" si="10"/>
        <v>0</v>
      </c>
      <c r="O44" s="52">
        <f t="shared" si="10"/>
        <v>1.1111111111111112</v>
      </c>
      <c r="P44" s="52">
        <f t="shared" si="10"/>
        <v>0</v>
      </c>
      <c r="Q44" s="52">
        <f t="shared" si="10"/>
        <v>2.2222222222222223</v>
      </c>
      <c r="R44" s="52">
        <f t="shared" si="10"/>
        <v>2.2222222222222223</v>
      </c>
      <c r="S44" s="52">
        <f t="shared" si="10"/>
        <v>2.2222222222222223</v>
      </c>
      <c r="T44" s="52">
        <f t="shared" si="10"/>
        <v>0.55555555555555558</v>
      </c>
      <c r="U44" s="52">
        <f t="shared" si="10"/>
        <v>5</v>
      </c>
    </row>
    <row r="45" spans="1:26" s="41" customFormat="1">
      <c r="A45" s="50">
        <f>Priorités!E3</f>
        <v>1</v>
      </c>
      <c r="C45" s="47">
        <v>3</v>
      </c>
      <c r="D45" s="51" t="s">
        <v>86</v>
      </c>
      <c r="E45" s="52">
        <f>(E30-MIN($E30:$U30))/(MAX($E30:$U30)-MIN($E30:$U30))*5</f>
        <v>0</v>
      </c>
      <c r="F45" s="52">
        <f t="shared" ref="F45:U45" si="11">(F30-MIN($E30:$U30))/(MAX($E30:$U30)-MIN($E30:$U30))*5</f>
        <v>1</v>
      </c>
      <c r="G45" s="52">
        <f t="shared" si="11"/>
        <v>1</v>
      </c>
      <c r="H45" s="52">
        <f t="shared" si="11"/>
        <v>2</v>
      </c>
      <c r="I45" s="52">
        <f t="shared" si="11"/>
        <v>2</v>
      </c>
      <c r="J45" s="52">
        <f t="shared" si="11"/>
        <v>1</v>
      </c>
      <c r="K45" s="52">
        <f t="shared" si="11"/>
        <v>1</v>
      </c>
      <c r="L45" s="52">
        <f t="shared" si="11"/>
        <v>3</v>
      </c>
      <c r="M45" s="52">
        <f t="shared" si="11"/>
        <v>4</v>
      </c>
      <c r="N45" s="52">
        <f t="shared" si="11"/>
        <v>5</v>
      </c>
      <c r="O45" s="52">
        <f t="shared" si="11"/>
        <v>3</v>
      </c>
      <c r="P45" s="52">
        <f t="shared" si="11"/>
        <v>2</v>
      </c>
      <c r="Q45" s="52">
        <f t="shared" si="11"/>
        <v>1</v>
      </c>
      <c r="R45" s="52">
        <f t="shared" si="11"/>
        <v>3</v>
      </c>
      <c r="S45" s="52">
        <f t="shared" si="11"/>
        <v>2</v>
      </c>
      <c r="T45" s="52">
        <f t="shared" si="11"/>
        <v>2</v>
      </c>
      <c r="U45" s="52">
        <f t="shared" si="11"/>
        <v>5</v>
      </c>
    </row>
    <row r="46" spans="1:26" s="41" customFormat="1">
      <c r="A46" s="50">
        <f>Priorités!F3</f>
        <v>1</v>
      </c>
      <c r="C46" s="47">
        <v>4</v>
      </c>
      <c r="D46" s="51" t="s">
        <v>83</v>
      </c>
      <c r="E46" s="52">
        <f>(E31-MIN($E31:$U31))/(MAX($E31:$U31)-MIN($E31:$U31))*5</f>
        <v>2.5</v>
      </c>
      <c r="F46" s="52">
        <f t="shared" ref="F46:U46" si="12">(F31-MIN($E31:$U31))/(MAX($E31:$U31)-MIN($E31:$U31))*5</f>
        <v>2</v>
      </c>
      <c r="G46" s="52">
        <f t="shared" si="12"/>
        <v>0.5</v>
      </c>
      <c r="H46" s="52">
        <f t="shared" si="12"/>
        <v>3</v>
      </c>
      <c r="I46" s="52">
        <f t="shared" si="12"/>
        <v>4.25</v>
      </c>
      <c r="J46" s="52">
        <f t="shared" si="12"/>
        <v>4.75</v>
      </c>
      <c r="K46" s="52">
        <f t="shared" si="12"/>
        <v>5</v>
      </c>
      <c r="L46" s="52">
        <f t="shared" si="12"/>
        <v>2</v>
      </c>
      <c r="M46" s="52">
        <f t="shared" si="12"/>
        <v>4</v>
      </c>
      <c r="N46" s="52">
        <f t="shared" si="12"/>
        <v>0</v>
      </c>
      <c r="O46" s="52">
        <f t="shared" si="12"/>
        <v>2.5</v>
      </c>
      <c r="P46" s="52">
        <f t="shared" si="12"/>
        <v>0.75</v>
      </c>
      <c r="Q46" s="52">
        <f t="shared" si="12"/>
        <v>1.5</v>
      </c>
      <c r="R46" s="52">
        <f t="shared" si="12"/>
        <v>0.75</v>
      </c>
      <c r="S46" s="52">
        <f t="shared" si="12"/>
        <v>3.75</v>
      </c>
      <c r="T46" s="52">
        <f t="shared" si="12"/>
        <v>2</v>
      </c>
      <c r="U46" s="52">
        <f t="shared" si="12"/>
        <v>2</v>
      </c>
    </row>
    <row r="47" spans="1:26" s="41" customFormat="1">
      <c r="A47" s="23"/>
      <c r="C47" s="42"/>
      <c r="E47" s="43"/>
      <c r="F47" s="43"/>
      <c r="G47" s="43"/>
      <c r="H47" s="43"/>
      <c r="I47" s="43"/>
      <c r="J47" s="43"/>
      <c r="K47" s="43"/>
      <c r="L47" s="43"/>
      <c r="M47" s="43"/>
      <c r="N47" s="43"/>
      <c r="O47" s="43"/>
      <c r="P47" s="43"/>
      <c r="Q47" s="43"/>
      <c r="R47" s="43"/>
    </row>
    <row r="48" spans="1:26">
      <c r="A48" s="23"/>
      <c r="B48" s="41"/>
      <c r="C48" s="42"/>
      <c r="D48" s="41"/>
      <c r="E48" s="43"/>
      <c r="F48" s="43"/>
      <c r="G48" s="43"/>
      <c r="H48" s="43"/>
      <c r="I48" s="43"/>
      <c r="J48" s="43"/>
      <c r="K48" s="43"/>
      <c r="L48" s="43"/>
      <c r="M48" s="43"/>
      <c r="N48" s="43"/>
      <c r="O48" s="43"/>
      <c r="P48" s="43"/>
      <c r="Q48" s="43"/>
      <c r="R48" s="43"/>
      <c r="S48" s="41"/>
      <c r="T48" s="41"/>
      <c r="U48" s="41"/>
      <c r="V48" s="41"/>
      <c r="W48" s="41"/>
      <c r="X48" s="41"/>
      <c r="Y48" s="41"/>
      <c r="Z48" s="41"/>
    </row>
    <row r="49" spans="1:26">
      <c r="A49" s="23"/>
      <c r="B49" s="41"/>
      <c r="C49" s="42"/>
      <c r="D49" s="41"/>
      <c r="E49" s="43"/>
      <c r="F49" s="43"/>
      <c r="G49" s="43"/>
      <c r="H49" s="43"/>
      <c r="I49" s="43"/>
      <c r="J49" s="43"/>
      <c r="K49" s="43"/>
      <c r="L49" s="43"/>
      <c r="M49" s="43"/>
      <c r="N49" s="43"/>
      <c r="O49" s="43"/>
      <c r="P49" s="43"/>
      <c r="Q49" s="43"/>
      <c r="R49" s="43"/>
      <c r="S49" s="41"/>
      <c r="T49" s="41"/>
      <c r="U49" s="41"/>
      <c r="V49" s="41"/>
      <c r="W49" s="41"/>
      <c r="X49" s="41"/>
      <c r="Y49" s="41"/>
      <c r="Z49" s="41"/>
    </row>
    <row r="50" spans="1:26">
      <c r="A50" s="41"/>
      <c r="B50" s="41"/>
      <c r="C50" s="42"/>
      <c r="D50" s="41"/>
      <c r="E50" s="43"/>
      <c r="F50" s="43"/>
      <c r="G50" s="43"/>
      <c r="H50" s="43"/>
      <c r="I50" s="43"/>
      <c r="J50" s="43"/>
      <c r="K50" s="43"/>
      <c r="L50" s="43"/>
      <c r="M50" s="43"/>
      <c r="N50" s="43"/>
      <c r="O50" s="43"/>
      <c r="P50" s="43"/>
      <c r="Q50" s="43"/>
      <c r="R50" s="43"/>
      <c r="S50" s="41"/>
      <c r="T50" s="41"/>
      <c r="U50" s="41"/>
      <c r="V50" s="41"/>
      <c r="W50" s="41"/>
      <c r="X50" s="41"/>
      <c r="Y50" s="41"/>
      <c r="Z50" s="41"/>
    </row>
    <row r="51" spans="1:26">
      <c r="A51" s="41"/>
      <c r="B51" s="41"/>
      <c r="C51" s="42"/>
      <c r="D51" s="41"/>
      <c r="E51" s="43"/>
      <c r="F51" s="43"/>
      <c r="G51" s="43"/>
      <c r="H51" s="43"/>
      <c r="I51" s="43"/>
      <c r="J51" s="43"/>
      <c r="K51" s="43"/>
      <c r="L51" s="43"/>
      <c r="M51" s="43"/>
      <c r="N51" s="43"/>
      <c r="O51" s="43"/>
      <c r="P51" s="43"/>
      <c r="Q51" s="43"/>
      <c r="R51" s="43"/>
      <c r="S51" s="41"/>
      <c r="T51" s="41"/>
      <c r="U51" s="41"/>
      <c r="V51" s="41"/>
      <c r="W51" s="41"/>
      <c r="X51" s="41"/>
      <c r="Y51" s="41"/>
      <c r="Z51" s="41"/>
    </row>
    <row r="52" spans="1:26">
      <c r="A52" s="41"/>
      <c r="B52" s="41"/>
      <c r="C52" s="42"/>
      <c r="D52" s="41"/>
      <c r="E52" s="43"/>
      <c r="F52" s="43"/>
      <c r="G52" s="43"/>
      <c r="H52" s="43"/>
      <c r="I52" s="43"/>
      <c r="J52" s="43"/>
      <c r="K52" s="43"/>
      <c r="L52" s="43"/>
      <c r="M52" s="43"/>
      <c r="N52" s="43"/>
      <c r="O52" s="43"/>
      <c r="P52" s="43"/>
      <c r="Q52" s="43"/>
      <c r="R52" s="43"/>
      <c r="S52" s="41"/>
      <c r="T52" s="41"/>
      <c r="U52" s="41"/>
      <c r="V52" s="41"/>
      <c r="W52" s="41"/>
      <c r="X52" s="41"/>
      <c r="Y52" s="41"/>
      <c r="Z52" s="41"/>
    </row>
    <row r="53" spans="1:26">
      <c r="A53" s="41"/>
      <c r="B53" s="41"/>
      <c r="C53" s="42"/>
      <c r="D53" s="41"/>
      <c r="E53" s="43"/>
      <c r="F53" s="43"/>
      <c r="G53" s="43"/>
      <c r="H53" s="43"/>
      <c r="I53" s="43"/>
      <c r="J53" s="43"/>
      <c r="K53" s="43"/>
      <c r="L53" s="43"/>
      <c r="M53" s="43"/>
      <c r="N53" s="43"/>
      <c r="O53" s="43"/>
      <c r="P53" s="43"/>
      <c r="Q53" s="43"/>
      <c r="R53" s="43"/>
      <c r="S53" s="41"/>
      <c r="T53" s="41"/>
      <c r="U53" s="41"/>
      <c r="V53" s="41"/>
      <c r="W53" s="41"/>
      <c r="X53" s="41"/>
      <c r="Y53" s="41"/>
      <c r="Z53" s="41"/>
    </row>
    <row r="54" spans="1:26">
      <c r="A54" s="41"/>
      <c r="B54" s="41"/>
      <c r="C54" s="42"/>
      <c r="D54" s="41"/>
      <c r="E54" s="43"/>
      <c r="F54" s="43"/>
      <c r="G54" s="43"/>
      <c r="H54" s="43"/>
      <c r="I54" s="43"/>
      <c r="J54" s="43"/>
      <c r="K54" s="43"/>
      <c r="L54" s="43"/>
      <c r="M54" s="43"/>
      <c r="N54" s="43"/>
      <c r="O54" s="43"/>
      <c r="P54" s="43"/>
      <c r="Q54" s="43"/>
      <c r="R54" s="43"/>
      <c r="S54" s="41"/>
      <c r="T54" s="41"/>
      <c r="U54" s="41"/>
      <c r="V54" s="41"/>
      <c r="W54" s="41"/>
      <c r="X54" s="41"/>
      <c r="Y54" s="41"/>
      <c r="Z54" s="41"/>
    </row>
    <row r="55" spans="1:26">
      <c r="E55" s="43"/>
      <c r="F55" s="43"/>
      <c r="G55" s="43"/>
      <c r="H55" s="15"/>
      <c r="I55" s="15"/>
      <c r="J55" s="15"/>
      <c r="K55" s="15"/>
      <c r="L55" s="15"/>
      <c r="M55" s="15"/>
      <c r="N55" s="15"/>
      <c r="O55" s="15"/>
      <c r="P55" s="15"/>
      <c r="Q55" s="15"/>
      <c r="R55" s="15"/>
    </row>
    <row r="56" spans="1:26">
      <c r="E56" s="43"/>
      <c r="F56" s="43"/>
      <c r="G56" s="43"/>
      <c r="H56" s="15"/>
      <c r="I56" s="15"/>
      <c r="J56" s="15"/>
      <c r="K56" s="15"/>
      <c r="L56" s="15"/>
      <c r="M56" s="15"/>
      <c r="N56" s="15"/>
      <c r="O56" s="15"/>
      <c r="P56" s="15"/>
      <c r="Q56" s="15"/>
      <c r="R56" s="15"/>
    </row>
    <row r="57" spans="1:26">
      <c r="E57" s="43"/>
      <c r="F57" s="43"/>
      <c r="G57" s="43"/>
      <c r="H57" s="15"/>
      <c r="I57" s="15"/>
      <c r="J57" s="15"/>
      <c r="K57" s="15"/>
      <c r="L57" s="15"/>
      <c r="M57" s="15"/>
      <c r="N57" s="15"/>
      <c r="O57" s="15"/>
      <c r="P57" s="15"/>
      <c r="Q57" s="15"/>
      <c r="R57" s="15"/>
    </row>
    <row r="58" spans="1:26">
      <c r="E58" s="43"/>
      <c r="F58" s="43"/>
      <c r="G58" s="43"/>
      <c r="H58" s="15"/>
      <c r="I58" s="15"/>
      <c r="J58" s="15"/>
      <c r="K58" s="15"/>
      <c r="L58" s="15"/>
      <c r="M58" s="15"/>
      <c r="N58" s="15"/>
      <c r="O58" s="15"/>
      <c r="P58" s="15"/>
      <c r="Q58" s="15"/>
      <c r="R58" s="15"/>
    </row>
    <row r="59" spans="1:26">
      <c r="E59" s="43"/>
      <c r="F59" s="43"/>
      <c r="G59" s="43"/>
      <c r="H59" s="15"/>
      <c r="I59" s="15"/>
      <c r="J59" s="15"/>
      <c r="K59" s="15"/>
      <c r="L59" s="15"/>
      <c r="M59" s="15"/>
      <c r="N59" s="15"/>
      <c r="O59" s="15"/>
      <c r="P59" s="15"/>
      <c r="Q59" s="15"/>
      <c r="R59" s="15"/>
    </row>
    <row r="60" spans="1:26">
      <c r="E60" s="43"/>
      <c r="F60" s="43"/>
      <c r="G60" s="43"/>
      <c r="H60" s="15"/>
      <c r="I60" s="15"/>
      <c r="J60" s="15"/>
      <c r="K60" s="15"/>
      <c r="L60" s="15"/>
      <c r="M60" s="15"/>
      <c r="N60" s="15"/>
      <c r="O60" s="15"/>
      <c r="P60" s="15"/>
      <c r="Q60" s="15"/>
      <c r="R60" s="15"/>
    </row>
    <row r="61" spans="1:26">
      <c r="E61" s="43"/>
      <c r="F61" s="43"/>
      <c r="G61" s="43"/>
      <c r="H61" s="15"/>
      <c r="I61" s="15"/>
      <c r="J61" s="15"/>
      <c r="K61" s="15"/>
      <c r="L61" s="15"/>
      <c r="M61" s="15"/>
      <c r="N61" s="15"/>
      <c r="O61" s="15"/>
      <c r="P61" s="15"/>
      <c r="Q61" s="15"/>
      <c r="R61" s="15"/>
    </row>
    <row r="62" spans="1:26">
      <c r="E62" s="43"/>
      <c r="F62" s="43"/>
      <c r="G62" s="43"/>
      <c r="H62" s="15"/>
      <c r="I62" s="15"/>
      <c r="J62" s="15"/>
      <c r="K62" s="15"/>
      <c r="L62" s="15"/>
      <c r="M62" s="15"/>
      <c r="N62" s="15"/>
      <c r="O62" s="15"/>
      <c r="P62" s="15"/>
      <c r="Q62" s="15"/>
      <c r="R62" s="15"/>
    </row>
    <row r="63" spans="1:26">
      <c r="E63" s="43"/>
      <c r="F63" s="43"/>
      <c r="G63" s="43"/>
      <c r="H63" s="15"/>
      <c r="I63" s="15"/>
      <c r="J63" s="15"/>
      <c r="K63" s="15"/>
      <c r="L63" s="15"/>
      <c r="M63" s="15"/>
      <c r="N63" s="15"/>
      <c r="O63" s="15"/>
      <c r="P63" s="15"/>
      <c r="Q63" s="15"/>
      <c r="R63" s="15"/>
    </row>
    <row r="64" spans="1:26">
      <c r="E64" s="43"/>
      <c r="F64" s="43"/>
      <c r="G64" s="43"/>
      <c r="H64" s="15"/>
      <c r="I64" s="15"/>
      <c r="J64" s="15"/>
      <c r="K64" s="15"/>
      <c r="L64" s="15"/>
      <c r="M64" s="15"/>
      <c r="N64" s="15"/>
      <c r="O64" s="15"/>
      <c r="P64" s="15"/>
      <c r="Q64" s="15"/>
      <c r="R64" s="15"/>
    </row>
    <row r="65" spans="5:18">
      <c r="E65" s="43"/>
      <c r="F65" s="43"/>
      <c r="G65" s="43"/>
      <c r="H65" s="15"/>
      <c r="I65" s="15"/>
      <c r="J65" s="15"/>
      <c r="K65" s="15"/>
      <c r="L65" s="15"/>
      <c r="M65" s="15"/>
      <c r="N65" s="15"/>
      <c r="O65" s="15"/>
      <c r="P65" s="15"/>
      <c r="Q65" s="15"/>
      <c r="R65" s="15"/>
    </row>
    <row r="66" spans="5:18">
      <c r="E66" s="15"/>
      <c r="F66" s="15"/>
      <c r="G66" s="15"/>
      <c r="H66" s="15"/>
      <c r="I66" s="15"/>
      <c r="J66" s="15"/>
      <c r="K66" s="15"/>
      <c r="L66" s="15"/>
      <c r="M66" s="15"/>
      <c r="N66" s="15"/>
      <c r="O66" s="15"/>
      <c r="P66" s="15"/>
      <c r="Q66" s="15"/>
      <c r="R66" s="15"/>
    </row>
    <row r="67" spans="5:18">
      <c r="E67" s="15"/>
      <c r="F67" s="15"/>
      <c r="G67" s="15"/>
      <c r="H67" s="15"/>
      <c r="I67" s="15"/>
      <c r="J67" s="15"/>
      <c r="K67" s="15"/>
      <c r="L67" s="15"/>
      <c r="M67" s="15"/>
      <c r="N67" s="15"/>
      <c r="O67" s="15"/>
      <c r="P67" s="15"/>
      <c r="Q67" s="15"/>
      <c r="R67" s="15"/>
    </row>
    <row r="68" spans="5:18">
      <c r="E68" s="15"/>
      <c r="F68" s="15"/>
      <c r="G68" s="15"/>
      <c r="H68" s="15"/>
      <c r="I68" s="15"/>
      <c r="J68" s="15"/>
      <c r="K68" s="15"/>
      <c r="L68" s="15"/>
      <c r="M68" s="15"/>
      <c r="N68" s="15"/>
      <c r="O68" s="15"/>
      <c r="P68" s="15"/>
      <c r="Q68" s="15"/>
      <c r="R68" s="15"/>
    </row>
    <row r="69" spans="5:18">
      <c r="E69" s="15"/>
      <c r="F69" s="15"/>
      <c r="G69" s="15"/>
      <c r="H69" s="15"/>
      <c r="I69" s="15"/>
      <c r="J69" s="15"/>
      <c r="K69" s="15"/>
      <c r="L69" s="15"/>
      <c r="M69" s="15"/>
      <c r="N69" s="15"/>
      <c r="O69" s="15"/>
      <c r="P69" s="15"/>
      <c r="Q69" s="15"/>
      <c r="R69" s="15"/>
    </row>
    <row r="70" spans="5:18">
      <c r="E70" s="15"/>
      <c r="F70" s="15"/>
      <c r="G70" s="15"/>
      <c r="H70" s="15"/>
      <c r="I70" s="15"/>
      <c r="J70" s="15"/>
      <c r="K70" s="15"/>
      <c r="L70" s="15"/>
      <c r="M70" s="15"/>
      <c r="N70" s="15"/>
      <c r="O70" s="15"/>
      <c r="P70" s="15"/>
      <c r="Q70" s="15"/>
      <c r="R70" s="15"/>
    </row>
    <row r="71" spans="5:18">
      <c r="E71" s="15"/>
      <c r="F71" s="15"/>
      <c r="G71" s="15"/>
      <c r="H71" s="15"/>
      <c r="I71" s="15"/>
      <c r="J71" s="15"/>
      <c r="K71" s="15"/>
      <c r="L71" s="15"/>
      <c r="M71" s="15"/>
      <c r="N71" s="15"/>
      <c r="O71" s="15"/>
      <c r="P71" s="15"/>
      <c r="Q71" s="15"/>
      <c r="R71" s="15"/>
    </row>
    <row r="72" spans="5:18">
      <c r="E72" s="15"/>
      <c r="F72" s="15"/>
      <c r="G72" s="15"/>
      <c r="H72" s="15"/>
      <c r="I72" s="15"/>
      <c r="J72" s="15"/>
      <c r="K72" s="15"/>
      <c r="L72" s="15"/>
      <c r="M72" s="15"/>
      <c r="N72" s="15"/>
      <c r="O72" s="15"/>
      <c r="P72" s="15"/>
      <c r="Q72" s="15"/>
      <c r="R72" s="15"/>
    </row>
    <row r="73" spans="5:18">
      <c r="E73" s="15"/>
      <c r="F73" s="15"/>
      <c r="G73" s="15"/>
      <c r="H73" s="15"/>
      <c r="I73" s="15"/>
      <c r="J73" s="15"/>
      <c r="K73" s="15"/>
      <c r="L73" s="15"/>
      <c r="M73" s="15"/>
      <c r="N73" s="15"/>
      <c r="O73" s="15"/>
      <c r="P73" s="15"/>
      <c r="Q73" s="15"/>
      <c r="R73" s="15"/>
    </row>
    <row r="74" spans="5:18">
      <c r="E74" s="15"/>
      <c r="F74" s="15"/>
      <c r="G74" s="15"/>
      <c r="H74" s="15"/>
      <c r="I74" s="15"/>
      <c r="J74" s="15"/>
      <c r="K74" s="15"/>
      <c r="L74" s="15"/>
      <c r="M74" s="15"/>
      <c r="N74" s="15"/>
      <c r="O74" s="15"/>
      <c r="P74" s="15"/>
      <c r="Q74" s="15"/>
      <c r="R74" s="15"/>
    </row>
    <row r="75" spans="5:18">
      <c r="E75" s="15"/>
      <c r="F75" s="15"/>
      <c r="G75" s="15"/>
      <c r="H75" s="15"/>
      <c r="I75" s="15"/>
      <c r="J75" s="15"/>
      <c r="K75" s="15"/>
      <c r="L75" s="15"/>
      <c r="M75" s="15"/>
      <c r="N75" s="15"/>
      <c r="O75" s="15"/>
      <c r="P75" s="15"/>
      <c r="Q75" s="15"/>
      <c r="R75" s="15"/>
    </row>
    <row r="76" spans="5:18">
      <c r="E76" s="15"/>
      <c r="F76" s="15"/>
      <c r="G76" s="15"/>
      <c r="H76" s="15"/>
      <c r="I76" s="15"/>
      <c r="J76" s="15"/>
      <c r="K76" s="15"/>
      <c r="L76" s="15"/>
      <c r="M76" s="15"/>
      <c r="N76" s="15"/>
      <c r="O76" s="15"/>
      <c r="P76" s="15"/>
      <c r="Q76" s="15"/>
      <c r="R76" s="15"/>
    </row>
    <row r="77" spans="5:18">
      <c r="E77" s="15"/>
      <c r="F77" s="15"/>
      <c r="G77" s="15"/>
      <c r="H77" s="15"/>
      <c r="I77" s="15"/>
      <c r="J77" s="15"/>
      <c r="K77" s="15"/>
      <c r="L77" s="15"/>
      <c r="M77" s="15"/>
      <c r="N77" s="15"/>
      <c r="O77" s="15"/>
      <c r="P77" s="15"/>
      <c r="Q77" s="15"/>
      <c r="R77" s="15"/>
    </row>
    <row r="78" spans="5:18">
      <c r="E78" s="15"/>
      <c r="F78" s="15"/>
      <c r="G78" s="15"/>
      <c r="H78" s="15"/>
      <c r="I78" s="15"/>
      <c r="J78" s="15"/>
      <c r="K78" s="15"/>
      <c r="L78" s="15"/>
      <c r="M78" s="15"/>
      <c r="N78" s="15"/>
      <c r="O78" s="15"/>
      <c r="P78" s="15"/>
      <c r="Q78" s="15"/>
      <c r="R78" s="15"/>
    </row>
    <row r="79" spans="5:18">
      <c r="E79" s="15"/>
      <c r="F79" s="15"/>
      <c r="G79" s="15"/>
      <c r="H79" s="15"/>
      <c r="I79" s="15"/>
      <c r="J79" s="15"/>
      <c r="K79" s="15"/>
      <c r="L79" s="15"/>
      <c r="M79" s="15"/>
      <c r="N79" s="15"/>
      <c r="O79" s="15"/>
      <c r="P79" s="15"/>
      <c r="Q79" s="15"/>
      <c r="R79" s="15"/>
    </row>
    <row r="80" spans="5:18">
      <c r="E80" s="15"/>
      <c r="F80" s="15"/>
      <c r="G80" s="15"/>
      <c r="H80" s="15"/>
      <c r="I80" s="15"/>
      <c r="J80" s="15"/>
      <c r="K80" s="15"/>
      <c r="L80" s="15"/>
      <c r="M80" s="15"/>
      <c r="N80" s="15"/>
      <c r="O80" s="15"/>
      <c r="P80" s="15"/>
      <c r="Q80" s="15"/>
      <c r="R80" s="15"/>
    </row>
    <row r="81" spans="5:18">
      <c r="E81" s="15"/>
      <c r="F81" s="15"/>
      <c r="G81" s="15"/>
      <c r="H81" s="15"/>
      <c r="I81" s="15"/>
      <c r="J81" s="15"/>
      <c r="K81" s="15"/>
      <c r="L81" s="15"/>
      <c r="M81" s="15"/>
      <c r="N81" s="15"/>
      <c r="O81" s="15"/>
      <c r="P81" s="15"/>
      <c r="Q81" s="15"/>
      <c r="R81" s="15"/>
    </row>
    <row r="82" spans="5:18">
      <c r="E82" s="15"/>
      <c r="F82" s="15"/>
      <c r="G82" s="15"/>
      <c r="H82" s="15"/>
      <c r="I82" s="15"/>
      <c r="J82" s="15"/>
      <c r="K82" s="15"/>
      <c r="L82" s="15"/>
      <c r="M82" s="15"/>
      <c r="N82" s="15"/>
      <c r="O82" s="15"/>
      <c r="P82" s="15"/>
      <c r="Q82" s="15"/>
      <c r="R82" s="15"/>
    </row>
    <row r="83" spans="5:18">
      <c r="E83" s="15"/>
      <c r="F83" s="15"/>
      <c r="G83" s="15"/>
      <c r="H83" s="15"/>
      <c r="I83" s="15"/>
      <c r="J83" s="15"/>
      <c r="K83" s="15"/>
      <c r="L83" s="15"/>
      <c r="M83" s="15"/>
      <c r="N83" s="15"/>
      <c r="O83" s="15"/>
      <c r="P83" s="15"/>
      <c r="Q83" s="15"/>
      <c r="R83" s="15"/>
    </row>
    <row r="84" spans="5:18">
      <c r="E84" s="15"/>
      <c r="F84" s="15"/>
      <c r="G84" s="15"/>
      <c r="H84" s="15"/>
      <c r="I84" s="15"/>
      <c r="J84" s="15"/>
      <c r="K84" s="15"/>
      <c r="L84" s="15"/>
      <c r="M84" s="15"/>
      <c r="N84" s="15"/>
      <c r="O84" s="15"/>
      <c r="P84" s="15"/>
      <c r="Q84" s="15"/>
      <c r="R84" s="15"/>
    </row>
    <row r="85" spans="5:18">
      <c r="E85" s="15"/>
      <c r="F85" s="15"/>
      <c r="G85" s="15"/>
      <c r="H85" s="15"/>
      <c r="I85" s="15"/>
      <c r="J85" s="15"/>
      <c r="K85" s="15"/>
      <c r="L85" s="15"/>
      <c r="M85" s="15"/>
      <c r="N85" s="15"/>
      <c r="O85" s="15"/>
      <c r="P85" s="15"/>
      <c r="Q85" s="15"/>
      <c r="R85" s="15"/>
    </row>
    <row r="86" spans="5:18">
      <c r="E86" s="15"/>
      <c r="F86" s="15"/>
      <c r="G86" s="15"/>
      <c r="H86" s="15"/>
      <c r="I86" s="15"/>
      <c r="J86" s="15"/>
      <c r="K86" s="15"/>
      <c r="L86" s="15"/>
      <c r="M86" s="15"/>
      <c r="N86" s="15"/>
      <c r="O86" s="15"/>
      <c r="P86" s="15"/>
      <c r="Q86" s="15"/>
      <c r="R86" s="15"/>
    </row>
    <row r="87" spans="5:18">
      <c r="E87" s="15"/>
      <c r="F87" s="15"/>
      <c r="G87" s="15"/>
      <c r="H87" s="15"/>
      <c r="I87" s="15"/>
      <c r="J87" s="15"/>
      <c r="K87" s="15"/>
      <c r="L87" s="15"/>
      <c r="M87" s="15"/>
      <c r="N87" s="15"/>
      <c r="O87" s="15"/>
      <c r="P87" s="15"/>
      <c r="Q87" s="15"/>
      <c r="R87" s="15"/>
    </row>
    <row r="88" spans="5:18">
      <c r="E88" s="15"/>
      <c r="F88" s="15"/>
      <c r="G88" s="15"/>
      <c r="H88" s="15"/>
      <c r="I88" s="15"/>
      <c r="J88" s="15"/>
      <c r="K88" s="15"/>
      <c r="L88" s="15"/>
      <c r="M88" s="15"/>
      <c r="N88" s="15"/>
      <c r="O88" s="15"/>
      <c r="P88" s="15"/>
      <c r="Q88" s="15"/>
      <c r="R88" s="15"/>
    </row>
    <row r="89" spans="5:18">
      <c r="E89" s="15"/>
      <c r="F89" s="15"/>
      <c r="G89" s="15"/>
      <c r="H89" s="15"/>
      <c r="I89" s="15"/>
      <c r="J89" s="15"/>
      <c r="K89" s="15"/>
      <c r="L89" s="15"/>
      <c r="M89" s="15"/>
      <c r="N89" s="15"/>
      <c r="O89" s="15"/>
      <c r="P89" s="15"/>
      <c r="Q89" s="15"/>
      <c r="R89" s="15"/>
    </row>
    <row r="90" spans="5:18">
      <c r="E90" s="15"/>
      <c r="F90" s="15"/>
      <c r="G90" s="15"/>
      <c r="H90" s="15"/>
      <c r="I90" s="15"/>
      <c r="J90" s="15"/>
      <c r="K90" s="15"/>
      <c r="L90" s="15"/>
      <c r="M90" s="15"/>
      <c r="N90" s="15"/>
      <c r="O90" s="15"/>
      <c r="P90" s="15"/>
      <c r="Q90" s="15"/>
      <c r="R90" s="15"/>
    </row>
    <row r="91" spans="5:18">
      <c r="E91" s="15"/>
      <c r="F91" s="15"/>
      <c r="G91" s="15"/>
      <c r="H91" s="15"/>
      <c r="I91" s="15"/>
      <c r="J91" s="15"/>
      <c r="K91" s="15"/>
      <c r="L91" s="15"/>
      <c r="M91" s="15"/>
      <c r="N91" s="15"/>
      <c r="O91" s="15"/>
      <c r="P91" s="15"/>
      <c r="Q91" s="15"/>
      <c r="R91" s="15"/>
    </row>
    <row r="92" spans="5:18">
      <c r="E92" s="15"/>
      <c r="F92" s="15"/>
      <c r="G92" s="15"/>
      <c r="H92" s="15"/>
      <c r="I92" s="15"/>
      <c r="J92" s="15"/>
      <c r="K92" s="15"/>
      <c r="L92" s="15"/>
      <c r="M92" s="15"/>
      <c r="N92" s="15"/>
      <c r="O92" s="15"/>
      <c r="P92" s="15"/>
      <c r="Q92" s="15"/>
      <c r="R92" s="15"/>
    </row>
    <row r="93" spans="5:18">
      <c r="E93" s="15"/>
      <c r="F93" s="15"/>
      <c r="G93" s="15"/>
      <c r="H93" s="15"/>
      <c r="I93" s="15"/>
      <c r="J93" s="15"/>
      <c r="K93" s="15"/>
      <c r="L93" s="15"/>
      <c r="M93" s="15"/>
      <c r="N93" s="15"/>
      <c r="O93" s="15"/>
      <c r="P93" s="15"/>
      <c r="Q93" s="15"/>
      <c r="R93" s="15"/>
    </row>
    <row r="94" spans="5:18">
      <c r="E94" s="15"/>
      <c r="F94" s="15"/>
      <c r="G94" s="15"/>
      <c r="H94" s="15"/>
      <c r="I94" s="15"/>
      <c r="J94" s="15"/>
      <c r="K94" s="15"/>
      <c r="L94" s="15"/>
      <c r="M94" s="15"/>
      <c r="N94" s="15"/>
      <c r="O94" s="15"/>
      <c r="P94" s="15"/>
      <c r="Q94" s="15"/>
      <c r="R94" s="15"/>
    </row>
    <row r="95" spans="5:18">
      <c r="E95" s="15"/>
      <c r="F95" s="15"/>
      <c r="G95" s="15"/>
      <c r="H95" s="15"/>
      <c r="I95" s="15"/>
      <c r="J95" s="15"/>
      <c r="K95" s="15"/>
      <c r="L95" s="15"/>
      <c r="M95" s="15"/>
      <c r="N95" s="15"/>
      <c r="O95" s="15"/>
      <c r="P95" s="15"/>
      <c r="Q95" s="15"/>
      <c r="R95" s="15"/>
    </row>
    <row r="96" spans="5:18">
      <c r="E96" s="15"/>
      <c r="F96" s="15"/>
      <c r="G96" s="15"/>
      <c r="H96" s="15"/>
      <c r="I96" s="15"/>
      <c r="J96" s="15"/>
      <c r="K96" s="15"/>
      <c r="L96" s="15"/>
      <c r="M96" s="15"/>
      <c r="N96" s="15"/>
      <c r="O96" s="15"/>
      <c r="P96" s="15"/>
      <c r="Q96" s="15"/>
      <c r="R96" s="15"/>
    </row>
    <row r="97" spans="5:18">
      <c r="E97" s="15"/>
      <c r="F97" s="15"/>
      <c r="G97" s="15"/>
      <c r="H97" s="15"/>
      <c r="I97" s="15"/>
      <c r="J97" s="15"/>
      <c r="K97" s="15"/>
      <c r="L97" s="15"/>
      <c r="M97" s="15"/>
      <c r="N97" s="15"/>
      <c r="O97" s="15"/>
      <c r="P97" s="15"/>
      <c r="Q97" s="15"/>
      <c r="R97" s="15"/>
    </row>
    <row r="98" spans="5:18">
      <c r="E98" s="15"/>
      <c r="F98" s="15"/>
      <c r="G98" s="15"/>
      <c r="H98" s="15"/>
      <c r="I98" s="15"/>
      <c r="J98" s="15"/>
      <c r="K98" s="15"/>
      <c r="L98" s="15"/>
      <c r="M98" s="15"/>
      <c r="N98" s="15"/>
      <c r="O98" s="15"/>
      <c r="P98" s="15"/>
      <c r="Q98" s="15"/>
      <c r="R98" s="15"/>
    </row>
    <row r="99" spans="5:18">
      <c r="E99" s="15"/>
      <c r="F99" s="15"/>
      <c r="G99" s="15"/>
      <c r="H99" s="15"/>
      <c r="I99" s="15"/>
      <c r="J99" s="15"/>
      <c r="K99" s="15"/>
      <c r="L99" s="15"/>
      <c r="M99" s="15"/>
      <c r="N99" s="15"/>
      <c r="O99" s="15"/>
      <c r="P99" s="15"/>
      <c r="Q99" s="15"/>
      <c r="R99" s="15"/>
    </row>
    <row r="100" spans="5:18">
      <c r="E100" s="15"/>
      <c r="F100" s="15"/>
      <c r="G100" s="15"/>
      <c r="H100" s="15"/>
      <c r="I100" s="15"/>
      <c r="J100" s="15"/>
      <c r="K100" s="15"/>
      <c r="L100" s="15"/>
      <c r="M100" s="15"/>
      <c r="N100" s="15"/>
      <c r="O100" s="15"/>
      <c r="P100" s="15"/>
      <c r="Q100" s="15"/>
      <c r="R100" s="15"/>
    </row>
    <row r="101" spans="5:18">
      <c r="E101" s="15"/>
      <c r="F101" s="15"/>
      <c r="G101" s="15"/>
      <c r="H101" s="15"/>
      <c r="I101" s="15"/>
      <c r="J101" s="15"/>
      <c r="K101" s="15"/>
      <c r="L101" s="15"/>
      <c r="M101" s="15"/>
      <c r="N101" s="15"/>
      <c r="O101" s="15"/>
      <c r="P101" s="15"/>
      <c r="Q101" s="15"/>
      <c r="R101" s="15"/>
    </row>
    <row r="102" spans="5:18">
      <c r="E102" s="15"/>
      <c r="F102" s="15"/>
      <c r="G102" s="15"/>
      <c r="H102" s="15"/>
      <c r="I102" s="15"/>
      <c r="J102" s="15"/>
      <c r="K102" s="15"/>
      <c r="L102" s="15"/>
      <c r="M102" s="15"/>
      <c r="N102" s="15"/>
      <c r="O102" s="15"/>
      <c r="P102" s="15"/>
      <c r="Q102" s="15"/>
      <c r="R102" s="15"/>
    </row>
    <row r="103" spans="5:18">
      <c r="E103" s="15"/>
      <c r="F103" s="15"/>
      <c r="G103" s="15"/>
      <c r="H103" s="15"/>
      <c r="I103" s="15"/>
      <c r="J103" s="15"/>
      <c r="K103" s="15"/>
      <c r="L103" s="15"/>
      <c r="M103" s="15"/>
      <c r="N103" s="15"/>
      <c r="O103" s="15"/>
      <c r="P103" s="15"/>
      <c r="Q103" s="15"/>
      <c r="R103" s="15"/>
    </row>
    <row r="104" spans="5:18">
      <c r="E104" s="15"/>
      <c r="F104" s="15"/>
      <c r="G104" s="15"/>
      <c r="H104" s="15"/>
      <c r="I104" s="15"/>
      <c r="J104" s="15"/>
      <c r="K104" s="15"/>
      <c r="L104" s="15"/>
      <c r="M104" s="15"/>
      <c r="N104" s="15"/>
      <c r="O104" s="15"/>
      <c r="P104" s="15"/>
      <c r="Q104" s="15"/>
      <c r="R104" s="15"/>
    </row>
    <row r="105" spans="5:18">
      <c r="E105" s="15"/>
      <c r="F105" s="15"/>
      <c r="G105" s="15"/>
      <c r="H105" s="15"/>
      <c r="I105" s="15"/>
      <c r="J105" s="15"/>
      <c r="K105" s="15"/>
      <c r="L105" s="15"/>
      <c r="M105" s="15"/>
      <c r="N105" s="15"/>
      <c r="O105" s="15"/>
      <c r="P105" s="15"/>
      <c r="Q105" s="15"/>
      <c r="R105" s="15"/>
    </row>
    <row r="106" spans="5:18">
      <c r="E106" s="15"/>
      <c r="F106" s="15"/>
      <c r="G106" s="15"/>
      <c r="H106" s="15"/>
      <c r="I106" s="15"/>
      <c r="J106" s="15"/>
      <c r="K106" s="15"/>
      <c r="L106" s="15"/>
      <c r="M106" s="15"/>
      <c r="N106" s="15"/>
      <c r="O106" s="15"/>
      <c r="P106" s="15"/>
      <c r="Q106" s="15"/>
      <c r="R106" s="15"/>
    </row>
    <row r="107" spans="5:18">
      <c r="E107" s="15"/>
      <c r="F107" s="15"/>
      <c r="G107" s="15"/>
      <c r="H107" s="15"/>
      <c r="I107" s="15"/>
      <c r="J107" s="15"/>
      <c r="K107" s="15"/>
      <c r="L107" s="15"/>
      <c r="M107" s="15"/>
      <c r="N107" s="15"/>
      <c r="O107" s="15"/>
      <c r="P107" s="15"/>
      <c r="Q107" s="15"/>
      <c r="R107" s="15"/>
    </row>
    <row r="108" spans="5:18">
      <c r="E108" s="15"/>
      <c r="F108" s="15"/>
      <c r="G108" s="15"/>
      <c r="H108" s="15"/>
      <c r="I108" s="15"/>
      <c r="J108" s="15"/>
      <c r="K108" s="15"/>
      <c r="L108" s="15"/>
      <c r="M108" s="15"/>
      <c r="N108" s="15"/>
      <c r="O108" s="15"/>
      <c r="P108" s="15"/>
      <c r="Q108" s="15"/>
      <c r="R108" s="15"/>
    </row>
    <row r="109" spans="5:18">
      <c r="E109" s="15"/>
      <c r="F109" s="15"/>
      <c r="G109" s="15"/>
      <c r="H109" s="15"/>
      <c r="I109" s="15"/>
      <c r="J109" s="15"/>
      <c r="K109" s="15"/>
      <c r="L109" s="15"/>
      <c r="M109" s="15"/>
      <c r="N109" s="15"/>
      <c r="O109" s="15"/>
      <c r="P109" s="15"/>
      <c r="Q109" s="15"/>
      <c r="R109" s="15"/>
    </row>
    <row r="110" spans="5:18">
      <c r="E110" s="15"/>
      <c r="F110" s="15"/>
      <c r="G110" s="15"/>
      <c r="H110" s="15"/>
      <c r="I110" s="15"/>
      <c r="J110" s="15"/>
      <c r="K110" s="15"/>
      <c r="L110" s="15"/>
      <c r="M110" s="15"/>
      <c r="N110" s="15"/>
      <c r="O110" s="15"/>
      <c r="P110" s="15"/>
      <c r="Q110" s="15"/>
      <c r="R110" s="15"/>
    </row>
    <row r="111" spans="5:18">
      <c r="E111" s="15"/>
      <c r="F111" s="15"/>
      <c r="G111" s="15"/>
      <c r="H111" s="15"/>
      <c r="I111" s="15"/>
      <c r="J111" s="15"/>
      <c r="K111" s="15"/>
      <c r="L111" s="15"/>
      <c r="M111" s="15"/>
      <c r="N111" s="15"/>
      <c r="O111" s="15"/>
      <c r="P111" s="15"/>
      <c r="Q111" s="15"/>
      <c r="R111" s="15"/>
    </row>
    <row r="112" spans="5:18">
      <c r="E112" s="15"/>
      <c r="F112" s="15"/>
      <c r="G112" s="15"/>
      <c r="H112" s="15"/>
      <c r="I112" s="15"/>
      <c r="J112" s="15"/>
      <c r="K112" s="15"/>
      <c r="L112" s="15"/>
      <c r="M112" s="15"/>
      <c r="N112" s="15"/>
      <c r="O112" s="15"/>
      <c r="P112" s="15"/>
      <c r="Q112" s="15"/>
      <c r="R112" s="15"/>
    </row>
    <row r="113" spans="5:18">
      <c r="E113" s="15"/>
      <c r="F113" s="15"/>
      <c r="G113" s="15"/>
      <c r="H113" s="15"/>
      <c r="I113" s="15"/>
      <c r="J113" s="15"/>
      <c r="K113" s="15"/>
      <c r="L113" s="15"/>
      <c r="M113" s="15"/>
      <c r="N113" s="15"/>
      <c r="O113" s="15"/>
      <c r="P113" s="15"/>
      <c r="Q113" s="15"/>
      <c r="R113" s="15"/>
    </row>
    <row r="114" spans="5:18">
      <c r="E114" s="15"/>
      <c r="F114" s="15"/>
      <c r="G114" s="15"/>
      <c r="H114" s="15"/>
      <c r="I114" s="15"/>
      <c r="J114" s="15"/>
      <c r="K114" s="15"/>
      <c r="L114" s="15"/>
      <c r="M114" s="15"/>
      <c r="N114" s="15"/>
      <c r="O114" s="15"/>
      <c r="P114" s="15"/>
      <c r="Q114" s="15"/>
      <c r="R114" s="15"/>
    </row>
    <row r="115" spans="5:18">
      <c r="E115" s="15"/>
      <c r="F115" s="15"/>
      <c r="G115" s="15"/>
      <c r="H115" s="15"/>
      <c r="I115" s="15"/>
      <c r="J115" s="15"/>
      <c r="K115" s="15"/>
      <c r="L115" s="15"/>
      <c r="M115" s="15"/>
      <c r="N115" s="15"/>
      <c r="O115" s="15"/>
      <c r="P115" s="15"/>
      <c r="Q115" s="15"/>
      <c r="R115" s="15"/>
    </row>
    <row r="116" spans="5:18">
      <c r="E116" s="15"/>
      <c r="F116" s="15"/>
      <c r="G116" s="15"/>
      <c r="H116" s="15"/>
      <c r="I116" s="15"/>
      <c r="J116" s="15"/>
      <c r="K116" s="15"/>
      <c r="L116" s="15"/>
      <c r="M116" s="15"/>
      <c r="N116" s="15"/>
      <c r="O116" s="15"/>
      <c r="P116" s="15"/>
      <c r="Q116" s="15"/>
      <c r="R116" s="15"/>
    </row>
    <row r="117" spans="5:18">
      <c r="E117" s="15"/>
      <c r="F117" s="15"/>
      <c r="G117" s="15"/>
      <c r="H117" s="15"/>
      <c r="I117" s="15"/>
      <c r="J117" s="15"/>
      <c r="K117" s="15"/>
      <c r="L117" s="15"/>
      <c r="M117" s="15"/>
      <c r="N117" s="15"/>
      <c r="O117" s="15"/>
      <c r="P117" s="15"/>
      <c r="Q117" s="15"/>
      <c r="R117" s="15"/>
    </row>
    <row r="118" spans="5:18">
      <c r="E118" s="15"/>
      <c r="F118" s="15"/>
      <c r="G118" s="15"/>
      <c r="H118" s="15"/>
      <c r="I118" s="15"/>
      <c r="J118" s="15"/>
      <c r="K118" s="15"/>
      <c r="L118" s="15"/>
      <c r="M118" s="15"/>
      <c r="N118" s="15"/>
      <c r="O118" s="15"/>
      <c r="P118" s="15"/>
      <c r="Q118" s="15"/>
      <c r="R118" s="15"/>
    </row>
    <row r="119" spans="5:18">
      <c r="E119" s="15"/>
      <c r="F119" s="15"/>
      <c r="G119" s="15"/>
      <c r="H119" s="15"/>
      <c r="I119" s="15"/>
      <c r="J119" s="15"/>
      <c r="K119" s="15"/>
      <c r="L119" s="15"/>
      <c r="M119" s="15"/>
      <c r="N119" s="15"/>
      <c r="O119" s="15"/>
      <c r="P119" s="15"/>
      <c r="Q119" s="15"/>
      <c r="R119" s="15"/>
    </row>
    <row r="120" spans="5:18">
      <c r="E120" s="15"/>
      <c r="F120" s="15"/>
      <c r="G120" s="15"/>
      <c r="H120" s="15"/>
      <c r="I120" s="15"/>
      <c r="J120" s="15"/>
      <c r="K120" s="15"/>
      <c r="L120" s="15"/>
      <c r="M120" s="15"/>
      <c r="N120" s="15"/>
      <c r="O120" s="15"/>
      <c r="P120" s="15"/>
      <c r="Q120" s="15"/>
      <c r="R120" s="15"/>
    </row>
    <row r="121" spans="5:18">
      <c r="E121" s="15"/>
      <c r="F121" s="15"/>
      <c r="G121" s="15"/>
      <c r="H121" s="15"/>
      <c r="I121" s="15"/>
      <c r="J121" s="15"/>
      <c r="K121" s="15"/>
      <c r="L121" s="15"/>
      <c r="M121" s="15"/>
      <c r="N121" s="15"/>
      <c r="O121" s="15"/>
      <c r="P121" s="15"/>
      <c r="Q121" s="15"/>
      <c r="R121" s="15"/>
    </row>
    <row r="122" spans="5:18">
      <c r="E122" s="15"/>
      <c r="F122" s="15"/>
      <c r="G122" s="15"/>
      <c r="H122" s="15"/>
      <c r="I122" s="15"/>
      <c r="J122" s="15"/>
      <c r="K122" s="15"/>
      <c r="L122" s="15"/>
      <c r="M122" s="15"/>
      <c r="N122" s="15"/>
      <c r="O122" s="15"/>
      <c r="P122" s="15"/>
      <c r="Q122" s="15"/>
      <c r="R122" s="15"/>
    </row>
    <row r="123" spans="5:18">
      <c r="E123" s="15"/>
      <c r="F123" s="15"/>
      <c r="G123" s="15"/>
      <c r="H123" s="15"/>
      <c r="I123" s="15"/>
      <c r="J123" s="15"/>
      <c r="K123" s="15"/>
      <c r="L123" s="15"/>
      <c r="M123" s="15"/>
      <c r="N123" s="15"/>
      <c r="O123" s="15"/>
      <c r="P123" s="15"/>
      <c r="Q123" s="15"/>
      <c r="R123" s="15"/>
    </row>
    <row r="124" spans="5:18">
      <c r="E124" s="15"/>
      <c r="F124" s="15"/>
      <c r="G124" s="15"/>
      <c r="H124" s="15"/>
      <c r="I124" s="15"/>
      <c r="J124" s="15"/>
      <c r="K124" s="15"/>
      <c r="L124" s="15"/>
      <c r="M124" s="15"/>
      <c r="N124" s="15"/>
      <c r="O124" s="15"/>
      <c r="P124" s="15"/>
      <c r="Q124" s="15"/>
      <c r="R124" s="15"/>
    </row>
    <row r="125" spans="5:18">
      <c r="E125" s="15"/>
      <c r="F125" s="15"/>
      <c r="G125" s="15"/>
      <c r="H125" s="15"/>
      <c r="I125" s="15"/>
      <c r="J125" s="15"/>
      <c r="K125" s="15"/>
      <c r="L125" s="15"/>
      <c r="M125" s="15"/>
      <c r="N125" s="15"/>
      <c r="O125" s="15"/>
      <c r="P125" s="15"/>
      <c r="Q125" s="15"/>
      <c r="R125" s="15"/>
    </row>
    <row r="126" spans="5:18">
      <c r="E126" s="15"/>
      <c r="F126" s="15"/>
      <c r="G126" s="15"/>
      <c r="H126" s="15"/>
      <c r="I126" s="15"/>
      <c r="J126" s="15"/>
      <c r="K126" s="15"/>
      <c r="L126" s="15"/>
      <c r="M126" s="15"/>
      <c r="N126" s="15"/>
      <c r="O126" s="15"/>
      <c r="P126" s="15"/>
      <c r="Q126" s="15"/>
      <c r="R126" s="15"/>
    </row>
    <row r="127" spans="5:18">
      <c r="E127" s="15"/>
      <c r="F127" s="15"/>
      <c r="G127" s="15"/>
      <c r="H127" s="15"/>
      <c r="I127" s="15"/>
      <c r="J127" s="15"/>
      <c r="K127" s="15"/>
      <c r="L127" s="15"/>
      <c r="M127" s="15"/>
      <c r="N127" s="15"/>
      <c r="O127" s="15"/>
      <c r="P127" s="15"/>
      <c r="Q127" s="15"/>
      <c r="R127" s="15"/>
    </row>
    <row r="128" spans="5:18">
      <c r="E128" s="15"/>
      <c r="F128" s="15"/>
      <c r="G128" s="15"/>
      <c r="H128" s="15"/>
      <c r="I128" s="15"/>
      <c r="J128" s="15"/>
      <c r="K128" s="15"/>
      <c r="L128" s="15"/>
      <c r="M128" s="15"/>
      <c r="N128" s="15"/>
      <c r="O128" s="15"/>
      <c r="P128" s="15"/>
      <c r="Q128" s="15"/>
      <c r="R128" s="15"/>
    </row>
  </sheetData>
  <sheetProtection sheet="1" objects="1" scenarios="1"/>
  <mergeCells count="5">
    <mergeCell ref="B4:D4"/>
    <mergeCell ref="B5:D5"/>
    <mergeCell ref="B7:B11"/>
    <mergeCell ref="B13:B17"/>
    <mergeCell ref="B2:D2"/>
  </mergeCells>
  <phoneticPr fontId="17" type="noConversion"/>
  <conditionalFormatting sqref="E7:E9 E11">
    <cfRule type="containsText" dxfId="42" priority="43" operator="containsText" text="1">
      <formula>NOT(ISERROR(SEARCH("1",E7)))</formula>
    </cfRule>
    <cfRule type="containsText" dxfId="41" priority="42" operator="containsText" text="2">
      <formula>NOT(ISERROR(SEARCH("2",E7)))</formula>
    </cfRule>
    <cfRule type="containsText" dxfId="40" priority="41" operator="containsText" text="3">
      <formula>NOT(ISERROR(SEARCH("3",E7)))</formula>
    </cfRule>
    <cfRule type="containsText" dxfId="39" priority="40" operator="containsText" text="4">
      <formula>NOT(ISERROR(SEARCH("4",E7)))</formula>
    </cfRule>
    <cfRule type="containsText" dxfId="38" priority="39" operator="containsText" text="5">
      <formula>NOT(ISERROR(SEARCH("5",E7)))</formula>
    </cfRule>
  </conditionalFormatting>
  <conditionalFormatting sqref="E13">
    <cfRule type="containsText" dxfId="37" priority="33" operator="containsText" text="5">
      <formula>NOT(ISERROR(SEARCH("5",E13)))</formula>
    </cfRule>
    <cfRule type="containsText" dxfId="36" priority="32" operator="containsText" text="4">
      <formula>NOT(ISERROR(SEARCH("4",E13)))</formula>
    </cfRule>
    <cfRule type="containsText" dxfId="35" priority="31" operator="containsText" text="3">
      <formula>NOT(ISERROR(SEARCH("3",E13)))</formula>
    </cfRule>
    <cfRule type="containsText" dxfId="34" priority="30" operator="containsText" text="2">
      <formula>NOT(ISERROR(SEARCH("2",E13)))</formula>
    </cfRule>
    <cfRule type="containsText" dxfId="33" priority="29" operator="containsText" text="1">
      <formula>NOT(ISERROR(SEARCH("1",E13)))</formula>
    </cfRule>
  </conditionalFormatting>
  <conditionalFormatting sqref="E14:E17">
    <cfRule type="containsText" dxfId="32" priority="28" operator="containsText" text="5">
      <formula>NOT(ISERROR(SEARCH("5",E14)))</formula>
    </cfRule>
    <cfRule type="containsText" dxfId="31" priority="27" operator="containsText" text="4">
      <formula>NOT(ISERROR(SEARCH("4",E14)))</formula>
    </cfRule>
    <cfRule type="containsText" dxfId="30" priority="26" operator="containsText" text="3">
      <formula>NOT(ISERROR(SEARCH("3",E14)))</formula>
    </cfRule>
    <cfRule type="containsText" dxfId="29" priority="25" operator="containsText" text="2">
      <formula>NOT(ISERROR(SEARCH("2",E14)))</formula>
    </cfRule>
    <cfRule type="containsText" dxfId="28" priority="24" operator="containsText" text="1">
      <formula>NOT(ISERROR(SEARCH("1",E14)))</formula>
    </cfRule>
  </conditionalFormatting>
  <conditionalFormatting sqref="E10:O10">
    <cfRule type="containsText" dxfId="27" priority="14" operator="containsText" text="5">
      <formula>NOT(ISERROR(SEARCH("5",E10)))</formula>
    </cfRule>
    <cfRule type="containsText" dxfId="26" priority="15" operator="containsText" text="4">
      <formula>NOT(ISERROR(SEARCH("4",E10)))</formula>
    </cfRule>
    <cfRule type="containsText" dxfId="25" priority="16" operator="containsText" text="3">
      <formula>NOT(ISERROR(SEARCH("3",E10)))</formula>
    </cfRule>
    <cfRule type="containsText" dxfId="24" priority="17" operator="containsText" text="2">
      <formula>NOT(ISERROR(SEARCH("2",E10)))</formula>
    </cfRule>
    <cfRule type="containsText" dxfId="23" priority="18" operator="containsText" text="1">
      <formula>NOT(ISERROR(SEARCH("1",E10)))</formula>
    </cfRule>
  </conditionalFormatting>
  <conditionalFormatting sqref="E13:U17">
    <cfRule type="containsText" dxfId="22" priority="21" operator="containsText" text="3">
      <formula>NOT(ISERROR(SEARCH("3",E13)))</formula>
    </cfRule>
    <cfRule type="containsText" dxfId="21" priority="22" operator="containsText" text="4">
      <formula>NOT(ISERROR(SEARCH("4",E13)))</formula>
    </cfRule>
    <cfRule type="containsText" dxfId="20" priority="23" operator="containsText" text="5">
      <formula>NOT(ISERROR(SEARCH("5",E13)))</formula>
    </cfRule>
    <cfRule type="containsText" dxfId="19" priority="20" operator="containsText" text="2">
      <formula>NOT(ISERROR(SEARCH("2",E13)))</formula>
    </cfRule>
    <cfRule type="containsText" dxfId="18" priority="19" operator="containsText" text="1">
      <formula>NOT(ISERROR(SEARCH("1",E13)))</formula>
    </cfRule>
    <cfRule type="containsText" dxfId="17" priority="13" operator="containsText" text="N/A">
      <formula>NOT(ISERROR(SEARCH("N/A",E13)))</formula>
    </cfRule>
  </conditionalFormatting>
  <conditionalFormatting sqref="F7:U8 F9 H9:U9 Q10:U10 F11:U11">
    <cfRule type="containsText" dxfId="16" priority="37" operator="containsText" text="2">
      <formula>NOT(ISERROR(SEARCH("2",F7)))</formula>
    </cfRule>
    <cfRule type="containsText" dxfId="15" priority="38" operator="containsText" text="1">
      <formula>NOT(ISERROR(SEARCH("1",F7)))</formula>
    </cfRule>
    <cfRule type="containsText" dxfId="14" priority="36" operator="containsText" text="3">
      <formula>NOT(ISERROR(SEARCH("3",F7)))</formula>
    </cfRule>
    <cfRule type="containsText" dxfId="13" priority="35" operator="containsText" text="4">
      <formula>NOT(ISERROR(SEARCH("4",F7)))</formula>
    </cfRule>
    <cfRule type="containsText" dxfId="12" priority="34" operator="containsText" text="5">
      <formula>NOT(ISERROR(SEARCH("5",F7)))</formula>
    </cfRule>
  </conditionalFormatting>
  <conditionalFormatting sqref="G9">
    <cfRule type="containsText" dxfId="11" priority="7" operator="containsText" text="N/A">
      <formula>NOT(ISERROR(SEARCH("N/A",G9)))</formula>
    </cfRule>
    <cfRule type="containsText" dxfId="10" priority="11" operator="containsText" text="4">
      <formula>NOT(ISERROR(SEARCH("4",G9)))</formula>
    </cfRule>
    <cfRule type="containsText" dxfId="9" priority="8" operator="containsText" text="1">
      <formula>NOT(ISERROR(SEARCH("1",G9)))</formula>
    </cfRule>
    <cfRule type="containsText" dxfId="8" priority="12" operator="containsText" text="5">
      <formula>NOT(ISERROR(SEARCH("5",G9)))</formula>
    </cfRule>
    <cfRule type="containsText" dxfId="7" priority="10" operator="containsText" text="3">
      <formula>NOT(ISERROR(SEARCH("3",G9)))</formula>
    </cfRule>
    <cfRule type="containsText" dxfId="6" priority="9" operator="containsText" text="2">
      <formula>NOT(ISERROR(SEARCH("2",G9)))</formula>
    </cfRule>
  </conditionalFormatting>
  <conditionalFormatting sqref="P10">
    <cfRule type="containsText" dxfId="5" priority="6" operator="containsText" text="5">
      <formula>NOT(ISERROR(SEARCH("5",P10)))</formula>
    </cfRule>
    <cfRule type="containsText" dxfId="4" priority="5" operator="containsText" text="4">
      <formula>NOT(ISERROR(SEARCH("4",P10)))</formula>
    </cfRule>
    <cfRule type="containsText" dxfId="3" priority="4" operator="containsText" text="3">
      <formula>NOT(ISERROR(SEARCH("3",P10)))</formula>
    </cfRule>
    <cfRule type="containsText" dxfId="2" priority="3" operator="containsText" text="2">
      <formula>NOT(ISERROR(SEARCH("2",P10)))</formula>
    </cfRule>
    <cfRule type="containsText" dxfId="1" priority="2" operator="containsText" text="1">
      <formula>NOT(ISERROR(SEARCH("1",P10)))</formula>
    </cfRule>
    <cfRule type="containsText" dxfId="0" priority="1" operator="containsText" text="N/A">
      <formula>NOT(ISERROR(SEARCH("N/A",P10)))</formula>
    </cfRule>
  </conditionalFormatting>
  <pageMargins left="0.7" right="0.7" top="0.72722222222222221" bottom="0.75" header="0.55000000000000004" footer="0.3"/>
  <pageSetup paperSize="8"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51FEA-FB01-2C42-A6FF-2B83BC3B12CB}">
  <dimension ref="A1:C16"/>
  <sheetViews>
    <sheetView workbookViewId="0">
      <selection activeCell="C12" sqref="C12"/>
    </sheetView>
  </sheetViews>
  <sheetFormatPr baseColWidth="10" defaultRowHeight="16"/>
  <cols>
    <col min="1" max="2" width="3.1640625" customWidth="1"/>
  </cols>
  <sheetData>
    <row r="1" spans="1:3">
      <c r="A1" s="68" t="s">
        <v>73</v>
      </c>
    </row>
    <row r="3" spans="1:3">
      <c r="A3" t="s">
        <v>81</v>
      </c>
    </row>
    <row r="4" spans="1:3">
      <c r="A4" t="s">
        <v>74</v>
      </c>
    </row>
    <row r="6" spans="1:3">
      <c r="A6" t="s">
        <v>75</v>
      </c>
    </row>
    <row r="8" spans="1:3">
      <c r="B8" t="s">
        <v>76</v>
      </c>
    </row>
    <row r="9" spans="1:3" ht="20" customHeight="1">
      <c r="C9" t="s">
        <v>77</v>
      </c>
    </row>
    <row r="10" spans="1:3">
      <c r="C10" t="s">
        <v>78</v>
      </c>
    </row>
    <row r="11" spans="1:3">
      <c r="C11" t="s">
        <v>90</v>
      </c>
    </row>
    <row r="12" spans="1:3">
      <c r="C12" t="s">
        <v>79</v>
      </c>
    </row>
    <row r="14" spans="1:3">
      <c r="B14" t="s">
        <v>89</v>
      </c>
    </row>
    <row r="16" spans="1:3">
      <c r="A16"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Priorités</vt:lpstr>
      <vt:lpstr>Data</vt:lpstr>
      <vt:lpstr>Mode d'emploi</vt:lpstr>
      <vt:lpstr>Data!_Hlk3198485</vt:lpstr>
      <vt:lpstr>Data!Zone_d_impression</vt:lpstr>
      <vt:lpstr>Priorités!Zone_d_impression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Rinquet Lionel</cp:lastModifiedBy>
  <cp:lastPrinted>2019-10-14T11:07:09Z</cp:lastPrinted>
  <dcterms:created xsi:type="dcterms:W3CDTF">2019-03-05T15:08:44Z</dcterms:created>
  <dcterms:modified xsi:type="dcterms:W3CDTF">2023-12-13T15:31:41Z</dcterms:modified>
</cp:coreProperties>
</file>